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25"/>
  <workbookPr codeName="ThisWorkbook" defaultThemeVersion="124226"/>
  <mc:AlternateContent xmlns:mc="http://schemas.openxmlformats.org/markup-compatibility/2006">
    <mc:Choice Requires="x15">
      <x15ac:absPath xmlns:x15ac="http://schemas.microsoft.com/office/spreadsheetml/2010/11/ac" url="https://Housing.cloud.gov.ie/apps/eDocs/S/HOU104/Files/HOU104-001-2021/Forms/RLS Templates/"/>
    </mc:Choice>
  </mc:AlternateContent>
  <xr:revisionPtr revIDLastSave="0" documentId="8_{10904B2F-A078-49FA-A4E8-FD89F95AA163}" xr6:coauthVersionLast="47" xr6:coauthVersionMax="47" xr10:uidLastSave="{00000000-0000-0000-0000-000000000000}"/>
  <bookViews>
    <workbookView showHorizontalScroll="0" xWindow="0" yWindow="0" windowWidth="19200" windowHeight="6260" autoFilterDateGrouping="0" xr2:uid="{00000000-000D-0000-FFFF-FFFF00000000}"/>
  </bookViews>
  <sheets>
    <sheet name="RLS Calculator" sheetId="1" r:id="rId1"/>
  </sheets>
  <definedNames>
    <definedName name="_xlnm._FilterDatabase" localSheetId="0" hidden="1">'RLS Calculator'!$E$9:$G$10</definedName>
    <definedName name="Eight">'RLS Calculator'!$AB$27:$AB$35</definedName>
    <definedName name="Eighteen">'RLS Calculator'!$AL$27:$AL$45</definedName>
    <definedName name="Eleven">'RLS Calculator'!$AE$27:$AE$38</definedName>
    <definedName name="Fifthteen">'RLS Calculator'!$AI$27:$AI$42</definedName>
    <definedName name="Five">'RLS Calculator'!$Y$27:$Y$32</definedName>
    <definedName name="Fourteen">'RLS Calculator'!$AH$27:$AH$41</definedName>
    <definedName name="Long_Term_Lease">'RLS Calculator'!$S$27:$S$47</definedName>
    <definedName name="Nine">'RLS Calculator'!$AC$27:$AC$36</definedName>
    <definedName name="Nineteen">'RLS Calculator'!$AM$27:$AM$46</definedName>
    <definedName name="_xlnm.Print_Area" localSheetId="0">'RLS Calculator'!$A$1:$L$60</definedName>
    <definedName name="RAA">'RLS Calculator'!$U$27:$U$32</definedName>
    <definedName name="Seven">'RLS Calculator'!$AA$27:$AA$34</definedName>
    <definedName name="Seventeen">'RLS Calculator'!$AK$27:$AK$44</definedName>
    <definedName name="Six">'RLS Calculator'!$Z$27:$Z$33</definedName>
    <definedName name="Sixteen">'RLS Calculator'!$AJ$27:$AJ$43</definedName>
    <definedName name="Ten">'RLS Calculator'!$AD$27:$AD$37</definedName>
    <definedName name="Thirteen">'RLS Calculator'!$AG$27:$AG$40</definedName>
    <definedName name="Twelve">'RLS Calculator'!$AF$27:$AF$39</definedName>
    <definedName name="Twenty">'RLS Calculator'!$AN$27:$AN$47</definedName>
    <definedName name="Twentyfive">'RLS Calculator'!$AS$27:$AS$52</definedName>
    <definedName name="Twentyfour">'RLS Calculator'!$AR$27:$AR$51</definedName>
    <definedName name="Twentyone">'RLS Calculator'!$AO$27:$AO$48</definedName>
    <definedName name="Twentythree">'RLS Calculator'!$AQ$27:$AQ$50</definedName>
    <definedName name="Twentytwo">'RLS Calculator'!$AP$27:$AP$49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K10" i="1" l="1"/>
  <c r="B20" i="1" s="1"/>
  <c r="C49" i="1" l="1"/>
  <c r="C48" i="1"/>
  <c r="C47" i="1"/>
  <c r="C46" i="1"/>
  <c r="C45" i="1"/>
  <c r="C44" i="1"/>
  <c r="J10" i="1"/>
  <c r="C50" i="1"/>
  <c r="E18" i="1" l="1"/>
  <c r="C35" i="1" l="1"/>
  <c r="C34" i="1"/>
  <c r="C33" i="1"/>
  <c r="C32" i="1"/>
  <c r="C31" i="1"/>
  <c r="C36" i="1"/>
  <c r="C43" i="1" l="1"/>
  <c r="C42" i="1"/>
  <c r="C41" i="1"/>
  <c r="C40" i="1"/>
  <c r="C39" i="1"/>
  <c r="C38" i="1"/>
  <c r="C37" i="1"/>
  <c r="E21" i="1" l="1"/>
  <c r="E48" i="1" l="1"/>
  <c r="E49" i="1"/>
  <c r="E50" i="1"/>
  <c r="E27" i="1"/>
  <c r="E29" i="1"/>
  <c r="E26" i="1"/>
  <c r="E28" i="1"/>
  <c r="E30" i="1"/>
  <c r="E45" i="1"/>
  <c r="E46" i="1"/>
  <c r="E47" i="1"/>
  <c r="F26" i="1"/>
  <c r="E36" i="1"/>
  <c r="E31" i="1"/>
  <c r="E35" i="1"/>
  <c r="E34" i="1"/>
  <c r="E33" i="1"/>
  <c r="E32" i="1"/>
  <c r="E43" i="1"/>
  <c r="E39" i="1"/>
  <c r="E44" i="1"/>
  <c r="E40" i="1"/>
  <c r="E41" i="1"/>
  <c r="E37" i="1"/>
  <c r="E42" i="1"/>
  <c r="E38" i="1"/>
  <c r="K17" i="1"/>
  <c r="K15" i="1"/>
  <c r="F27" i="1" l="1"/>
  <c r="F28" i="1" s="1"/>
  <c r="F29" i="1" s="1"/>
  <c r="G26" i="1"/>
  <c r="J26" i="1" s="1"/>
  <c r="G27" i="1" l="1"/>
  <c r="J27" i="1" s="1"/>
  <c r="G28" i="1"/>
  <c r="H28" i="1" s="1"/>
  <c r="F30" i="1"/>
  <c r="G29" i="1"/>
  <c r="J29" i="1" s="1"/>
  <c r="J28" i="1" l="1"/>
  <c r="H27" i="1"/>
  <c r="F31" i="1"/>
  <c r="F32" i="1" s="1"/>
  <c r="F33" i="1" s="1"/>
  <c r="G30" i="1"/>
  <c r="J30" i="1" s="1"/>
  <c r="H29" i="1"/>
  <c r="H26" i="1"/>
  <c r="F34" i="1" l="1"/>
  <c r="F35" i="1"/>
  <c r="F36" i="1" s="1"/>
  <c r="H30" i="1"/>
  <c r="G32" i="1"/>
  <c r="G31" i="1"/>
  <c r="J31" i="1" s="1"/>
  <c r="F37" i="1" l="1"/>
  <c r="F38" i="1" s="1"/>
  <c r="F39" i="1" s="1"/>
  <c r="H31" i="1"/>
  <c r="H32" i="1"/>
  <c r="J32" i="1"/>
  <c r="F40" i="1" l="1"/>
  <c r="G35" i="1"/>
  <c r="H35" i="1" s="1"/>
  <c r="G34" i="1"/>
  <c r="G33" i="1"/>
  <c r="J33" i="1" s="1"/>
  <c r="F41" i="1" l="1"/>
  <c r="H33" i="1"/>
  <c r="J35" i="1"/>
  <c r="H34" i="1"/>
  <c r="J34" i="1"/>
  <c r="G36" i="1"/>
  <c r="F42" i="1" l="1"/>
  <c r="G37" i="1"/>
  <c r="J36" i="1"/>
  <c r="H36" i="1"/>
  <c r="F43" i="1" l="1"/>
  <c r="J37" i="1"/>
  <c r="H37" i="1"/>
  <c r="G38" i="1"/>
  <c r="F44" i="1" l="1"/>
  <c r="G39" i="1"/>
  <c r="H38" i="1"/>
  <c r="J38" i="1"/>
  <c r="F45" i="1" l="1"/>
  <c r="F46" i="1"/>
  <c r="G46" i="1" s="1"/>
  <c r="G40" i="1"/>
  <c r="H39" i="1"/>
  <c r="J39" i="1"/>
  <c r="F47" i="1" l="1"/>
  <c r="G47" i="1" s="1"/>
  <c r="J47" i="1" s="1"/>
  <c r="H46" i="1"/>
  <c r="J46" i="1"/>
  <c r="G45" i="1"/>
  <c r="F48" i="1"/>
  <c r="G48" i="1" s="1"/>
  <c r="G41" i="1"/>
  <c r="H40" i="1"/>
  <c r="J40" i="1"/>
  <c r="H47" i="1" l="1"/>
  <c r="J48" i="1"/>
  <c r="H48" i="1"/>
  <c r="J45" i="1"/>
  <c r="H45" i="1"/>
  <c r="F49" i="1"/>
  <c r="G49" i="1" s="1"/>
  <c r="G42" i="1"/>
  <c r="J41" i="1"/>
  <c r="H41" i="1"/>
  <c r="H49" i="1" l="1"/>
  <c r="J49" i="1"/>
  <c r="F50" i="1"/>
  <c r="G50" i="1" s="1"/>
  <c r="G43" i="1"/>
  <c r="H42" i="1"/>
  <c r="J42" i="1"/>
  <c r="H50" i="1" l="1"/>
  <c r="J50" i="1"/>
  <c r="H43" i="1"/>
  <c r="J43" i="1"/>
  <c r="G44" i="1"/>
  <c r="H44" i="1" l="1"/>
  <c r="J44" i="1"/>
</calcChain>
</file>

<file path=xl/sharedStrings.xml><?xml version="1.0" encoding="utf-8"?>
<sst xmlns="http://schemas.openxmlformats.org/spreadsheetml/2006/main" count="65" uniqueCount="43">
  <si>
    <t>RLS Annual Lease Calculator</t>
  </si>
  <si>
    <t xml:space="preserve">Select the lease and property type and input the capital cost of repairs, the rent the premises would receive monthly on the private market and select the length of the lease and capital repayment time-frame from the drop down menu. The schedule below will automatically calculate the yearly/quarterly/monthly rent payment. </t>
  </si>
  <si>
    <t>Lease Type</t>
  </si>
  <si>
    <t>Property Type</t>
  </si>
  <si>
    <t>Cost of Repairs</t>
  </si>
  <si>
    <t>Length of Lease</t>
  </si>
  <si>
    <t>Monthly Market Rent</t>
  </si>
  <si>
    <t>Repayment of Cost of Repairs</t>
  </si>
  <si>
    <t>Monthly Lease Payment -</t>
  </si>
  <si>
    <t>*</t>
  </si>
  <si>
    <t>Market Value</t>
  </si>
  <si>
    <t>Year</t>
  </si>
  <si>
    <t>Yearly Lease Payment</t>
  </si>
  <si>
    <t xml:space="preserve">Less: Yearly Capital Repayment </t>
  </si>
  <si>
    <t>Net Yearly Payment</t>
  </si>
  <si>
    <t>Net Quarterly Payment</t>
  </si>
  <si>
    <t>Net Monthly Payment</t>
  </si>
  <si>
    <t>Lease_Type</t>
  </si>
  <si>
    <t>Long_Term_Lease</t>
  </si>
  <si>
    <t>RAA</t>
  </si>
  <si>
    <t>Five</t>
  </si>
  <si>
    <t>Six</t>
  </si>
  <si>
    <t>Seven</t>
  </si>
  <si>
    <t>Eight</t>
  </si>
  <si>
    <t>Nine</t>
  </si>
  <si>
    <t>Ten</t>
  </si>
  <si>
    <t>Eleven</t>
  </si>
  <si>
    <t>Twelve</t>
  </si>
  <si>
    <t>Thirteen</t>
  </si>
  <si>
    <t>Fourteen</t>
  </si>
  <si>
    <t>Fifthteen</t>
  </si>
  <si>
    <t>Sixteen</t>
  </si>
  <si>
    <t>Seventeen</t>
  </si>
  <si>
    <t>Eighteen</t>
  </si>
  <si>
    <t>Nineteen</t>
  </si>
  <si>
    <t>Twenty</t>
  </si>
  <si>
    <t>Twentyone</t>
  </si>
  <si>
    <t>Twentytwo</t>
  </si>
  <si>
    <t>Twentythree</t>
  </si>
  <si>
    <t>Twentyfour</t>
  </si>
  <si>
    <t>Twentyfive</t>
  </si>
  <si>
    <t>Rent Free Period</t>
  </si>
  <si>
    <t>* The value of the yearly lease payment is fixed but subject to 4 year reviews. Lease payments may increase or decrease at the time of the review, falling in line with market trends at the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</si>
</sst>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font>
      <sz val="11"/>
      <color theme="1"/>
      <name val="Calibri"/>
      <family val="2"/>
      <scheme val="minor"/>
    </font>
    <font>
      <sz val="11"/>
      <color theme="1"/>
      <name val="Arial"/>
      <family val="2"/>
    </font>
    <font>
      <sz val="10"/>
      <color theme="1"/>
      <name val="Arial"/>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26"/>
      <color theme="0"/>
      <name val="Arial"/>
      <family val="2"/>
    </font>
    <font>
      <sz val="12"/>
      <color theme="1"/>
      <name val="Arial"/>
      <family val="2"/>
    </font>
    <font>
      <b/>
      <sz val="12"/>
      <color theme="1"/>
      <name val="Arial"/>
      <family val="2"/>
    </font>
    <font>
      <b/>
      <sz val="11"/>
      <color theme="1"/>
      <name val="Arial"/>
      <family val="2"/>
    </font>
    <font>
      <b/>
      <sz val="12"/>
      <color theme="0"/>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rgb="FFF15C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91">
    <xf numFmtId="0" fontId="0" fillId="0" borderId="0" xfId="0"/>
    <xf numFmtId="0" fontId="0" fillId="2" borderId="0" xfId="0" applyFill="1" applyProtection="1"/>
    <xf numFmtId="0" fontId="0" fillId="2" borderId="0" xfId="0" applyFill="1" applyBorder="1" applyProtection="1"/>
    <xf numFmtId="0" fontId="0" fillId="2" borderId="0" xfId="0" applyFill="1" applyAlignment="1" applyProtection="1">
      <alignment horizontal="center"/>
    </xf>
    <xf numFmtId="0" fontId="0" fillId="2" borderId="0" xfId="0" applyFill="1" applyAlignment="1" applyProtection="1">
      <alignment vertical="center"/>
    </xf>
    <xf numFmtId="0" fontId="1" fillId="2" borderId="0" xfId="0" applyFont="1" applyFill="1" applyProtection="1"/>
    <xf numFmtId="0" fontId="1" fillId="2" borderId="0" xfId="0" applyFont="1" applyFill="1" applyBorder="1" applyProtection="1"/>
    <xf numFmtId="0" fontId="1" fillId="2" borderId="0" xfId="0" applyFont="1" applyFill="1" applyAlignment="1" applyProtection="1">
      <alignment vertical="center"/>
    </xf>
    <xf numFmtId="0" fontId="2" fillId="2" borderId="0" xfId="0" applyFont="1" applyFill="1" applyProtection="1"/>
    <xf numFmtId="0" fontId="2" fillId="2" borderId="0" xfId="0" applyFont="1" applyFill="1" applyBorder="1" applyProtection="1"/>
    <xf numFmtId="0" fontId="3" fillId="2" borderId="0" xfId="0" applyFont="1" applyFill="1" applyProtection="1"/>
    <xf numFmtId="0" fontId="3" fillId="2" borderId="0" xfId="0" applyFont="1" applyFill="1" applyAlignment="1" applyProtection="1">
      <alignment horizontal="center"/>
    </xf>
    <xf numFmtId="0" fontId="3" fillId="2" borderId="0" xfId="0" applyFont="1" applyFill="1" applyBorder="1" applyProtection="1"/>
    <xf numFmtId="0" fontId="0" fillId="0" borderId="0" xfId="0" applyFill="1" applyProtection="1"/>
    <xf numFmtId="0" fontId="3" fillId="0" borderId="0" xfId="0" applyFont="1" applyFill="1" applyProtection="1"/>
    <xf numFmtId="0" fontId="3" fillId="0" borderId="0" xfId="0" applyFont="1" applyFill="1" applyBorder="1" applyProtection="1"/>
    <xf numFmtId="0" fontId="0" fillId="0" borderId="0" xfId="0" applyFill="1" applyBorder="1" applyProtection="1"/>
    <xf numFmtId="164" fontId="3" fillId="2"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xf>
    <xf numFmtId="0" fontId="5"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Fill="1" applyBorder="1" applyProtection="1"/>
    <xf numFmtId="0" fontId="6" fillId="0" borderId="0" xfId="0" applyFont="1" applyFill="1" applyBorder="1" applyAlignment="1" applyProtection="1">
      <alignment horizontal="center" vertical="center" wrapText="1"/>
    </xf>
    <xf numFmtId="0" fontId="1" fillId="2" borderId="0" xfId="0" applyFont="1" applyFill="1" applyAlignment="1" applyProtection="1">
      <alignment horizontal="center"/>
    </xf>
    <xf numFmtId="0" fontId="1" fillId="0" borderId="0" xfId="0" applyFont="1" applyFill="1" applyProtection="1"/>
    <xf numFmtId="0" fontId="1" fillId="3" borderId="0" xfId="0" applyFont="1" applyFill="1" applyProtection="1"/>
    <xf numFmtId="0" fontId="8" fillId="2" borderId="0" xfId="0" applyFont="1" applyFill="1" applyProtection="1"/>
    <xf numFmtId="0" fontId="8" fillId="2" borderId="0" xfId="0" applyFont="1" applyFill="1" applyAlignment="1" applyProtection="1">
      <alignment horizontal="center"/>
    </xf>
    <xf numFmtId="0" fontId="8" fillId="0" borderId="0" xfId="0" applyFont="1" applyFill="1" applyProtection="1"/>
    <xf numFmtId="0" fontId="8" fillId="0" borderId="0" xfId="0" applyFont="1" applyFill="1" applyBorder="1" applyProtection="1"/>
    <xf numFmtId="0" fontId="9" fillId="0" borderId="0" xfId="0" applyFont="1" applyFill="1" applyBorder="1" applyAlignment="1" applyProtection="1">
      <alignment vertical="center"/>
    </xf>
    <xf numFmtId="164" fontId="8" fillId="0" borderId="0" xfId="0" applyNumberFormat="1" applyFont="1" applyFill="1" applyBorder="1" applyAlignment="1" applyProtection="1">
      <alignment horizontal="center" vertical="center"/>
    </xf>
    <xf numFmtId="0" fontId="8" fillId="2" borderId="0" xfId="0" applyFont="1" applyFill="1" applyBorder="1" applyProtection="1"/>
    <xf numFmtId="0" fontId="9" fillId="0" borderId="5" xfId="0" applyFont="1" applyFill="1" applyBorder="1" applyAlignment="1" applyProtection="1">
      <alignment horizontal="right" vertical="center"/>
    </xf>
    <xf numFmtId="164" fontId="9" fillId="0" borderId="4" xfId="0" applyNumberFormat="1" applyFont="1" applyFill="1" applyBorder="1" applyAlignment="1" applyProtection="1">
      <alignment horizontal="center" vertical="center"/>
      <protection locked="0"/>
    </xf>
    <xf numFmtId="1" fontId="9" fillId="0" borderId="4" xfId="0" applyNumberFormat="1"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left" vertical="center"/>
    </xf>
    <xf numFmtId="0" fontId="9" fillId="0" borderId="0" xfId="0" applyFont="1" applyFill="1" applyProtection="1"/>
    <xf numFmtId="0" fontId="10" fillId="0" borderId="0" xfId="0" applyFont="1" applyFill="1" applyBorder="1" applyProtection="1"/>
    <xf numFmtId="0" fontId="10" fillId="0" borderId="0" xfId="0" applyFont="1" applyFill="1" applyProtection="1"/>
    <xf numFmtId="0" fontId="9" fillId="0" borderId="5" xfId="0" applyFont="1" applyFill="1" applyBorder="1" applyAlignment="1" applyProtection="1">
      <alignment horizontal="right"/>
    </xf>
    <xf numFmtId="0" fontId="9" fillId="0" borderId="0" xfId="0" applyFont="1" applyFill="1" applyAlignment="1" applyProtection="1">
      <alignment horizontal="right" vertical="center" wrapText="1"/>
    </xf>
    <xf numFmtId="0" fontId="9" fillId="0" borderId="0" xfId="0" applyFont="1" applyFill="1" applyBorder="1" applyProtection="1"/>
    <xf numFmtId="164" fontId="9" fillId="0" borderId="0" xfId="0" applyNumberFormat="1" applyFont="1" applyFill="1" applyBorder="1" applyAlignment="1" applyProtection="1">
      <alignment horizontal="left" vertical="top"/>
    </xf>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1" fontId="8" fillId="0" borderId="0" xfId="0"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xf>
    <xf numFmtId="164" fontId="12" fillId="2" borderId="1" xfId="0" applyNumberFormat="1" applyFont="1" applyFill="1" applyBorder="1" applyAlignment="1" applyProtection="1">
      <alignment horizontal="center" vertical="center"/>
    </xf>
    <xf numFmtId="164" fontId="8" fillId="2" borderId="1" xfId="0" applyNumberFormat="1" applyFont="1" applyFill="1" applyBorder="1" applyAlignment="1" applyProtection="1">
      <alignment horizontal="center" vertical="center"/>
    </xf>
    <xf numFmtId="0" fontId="8" fillId="2" borderId="0" xfId="0" applyFont="1" applyFill="1" applyAlignment="1" applyProtection="1">
      <alignment vertical="center"/>
    </xf>
    <xf numFmtId="0" fontId="11" fillId="0" borderId="0" xfId="0" applyFont="1" applyFill="1" applyBorder="1" applyAlignment="1" applyProtection="1">
      <alignment horizontal="center" vertical="top"/>
    </xf>
    <xf numFmtId="164" fontId="8" fillId="2" borderId="0" xfId="0" applyNumberFormat="1" applyFont="1" applyFill="1" applyBorder="1" applyAlignment="1" applyProtection="1">
      <alignment horizontal="center" vertical="center"/>
    </xf>
    <xf numFmtId="164" fontId="11" fillId="0" borderId="0" xfId="0" applyNumberFormat="1" applyFont="1" applyFill="1" applyBorder="1" applyAlignment="1" applyProtection="1">
      <alignment vertical="center"/>
    </xf>
    <xf numFmtId="0" fontId="9" fillId="2" borderId="0" xfId="0" applyFont="1" applyFill="1" applyAlignment="1" applyProtection="1">
      <alignment horizontal="left" vertical="center" wrapText="1"/>
    </xf>
    <xf numFmtId="3" fontId="0" fillId="2" borderId="0" xfId="0" applyNumberFormat="1" applyFill="1" applyAlignment="1" applyProtection="1">
      <alignment vertical="center"/>
    </xf>
    <xf numFmtId="3" fontId="3" fillId="2" borderId="0" xfId="0" applyNumberFormat="1" applyFont="1" applyFill="1" applyBorder="1" applyAlignment="1" applyProtection="1">
      <alignment horizontal="center" vertical="center"/>
    </xf>
    <xf numFmtId="3" fontId="3" fillId="2" borderId="0" xfId="0" applyNumberFormat="1" applyFont="1" applyFill="1" applyAlignment="1" applyProtection="1">
      <alignment horizontal="center"/>
    </xf>
    <xf numFmtId="3" fontId="3" fillId="2" borderId="0" xfId="0" applyNumberFormat="1" applyFont="1" applyFill="1" applyProtection="1"/>
    <xf numFmtId="3" fontId="0" fillId="2" borderId="0" xfId="0" applyNumberFormat="1" applyFill="1" applyProtection="1"/>
    <xf numFmtId="3" fontId="2" fillId="2" borderId="0" xfId="0" applyNumberFormat="1" applyFont="1" applyFill="1" applyProtection="1"/>
    <xf numFmtId="3" fontId="1" fillId="2" borderId="0" xfId="0" applyNumberFormat="1" applyFont="1" applyFill="1" applyProtection="1"/>
    <xf numFmtId="3" fontId="0" fillId="2" borderId="0" xfId="0" applyNumberFormat="1" applyFill="1" applyAlignment="1" applyProtection="1">
      <alignment horizontal="center" vertical="center"/>
    </xf>
    <xf numFmtId="3" fontId="0" fillId="2" borderId="0" xfId="0" applyNumberFormat="1" applyFill="1" applyAlignment="1" applyProtection="1">
      <alignment horizontal="center"/>
    </xf>
    <xf numFmtId="3" fontId="2" fillId="2" borderId="0" xfId="0" applyNumberFormat="1" applyFont="1" applyFill="1" applyAlignment="1" applyProtection="1">
      <alignment horizontal="center"/>
    </xf>
    <xf numFmtId="3" fontId="1" fillId="2" borderId="0" xfId="0" applyNumberFormat="1" applyFont="1" applyFill="1" applyAlignment="1" applyProtection="1">
      <alignment horizontal="center"/>
    </xf>
    <xf numFmtId="0" fontId="9" fillId="0" borderId="0" xfId="0" applyFont="1" applyFill="1" applyAlignment="1" applyProtection="1">
      <alignment vertical="top" wrapText="1"/>
    </xf>
    <xf numFmtId="9" fontId="9" fillId="0" borderId="0" xfId="0" applyNumberFormat="1" applyFont="1" applyFill="1" applyAlignment="1" applyProtection="1">
      <alignment vertical="top" wrapText="1"/>
    </xf>
    <xf numFmtId="0" fontId="9" fillId="2" borderId="0" xfId="0" applyFont="1" applyFill="1" applyAlignment="1" applyProtection="1">
      <alignment horizontal="left" vertical="top" wrapText="1"/>
    </xf>
    <xf numFmtId="164" fontId="9" fillId="0" borderId="0" xfId="0" applyNumberFormat="1" applyFont="1" applyFill="1" applyBorder="1" applyAlignment="1" applyProtection="1">
      <alignment horizontal="center" vertical="center"/>
    </xf>
    <xf numFmtId="164" fontId="8" fillId="2" borderId="2" xfId="0" applyNumberFormat="1" applyFont="1" applyFill="1" applyBorder="1" applyAlignment="1" applyProtection="1">
      <alignment horizontal="center" vertical="center"/>
    </xf>
    <xf numFmtId="164" fontId="8" fillId="2" borderId="3" xfId="0" applyNumberFormat="1" applyFont="1" applyFill="1" applyBorder="1" applyAlignment="1" applyProtection="1">
      <alignment horizontal="center" vertical="center"/>
    </xf>
    <xf numFmtId="0" fontId="11" fillId="3" borderId="2" xfId="0" applyFont="1" applyFill="1" applyBorder="1" applyAlignment="1" applyProtection="1">
      <alignment horizontal="center" vertical="top"/>
    </xf>
    <xf numFmtId="0" fontId="11" fillId="3" borderId="3" xfId="0" applyFont="1" applyFill="1" applyBorder="1" applyAlignment="1" applyProtection="1">
      <alignment horizontal="center" vertical="top"/>
    </xf>
    <xf numFmtId="0" fontId="4" fillId="2" borderId="0" xfId="0" applyFont="1" applyFill="1" applyAlignment="1" applyProtection="1">
      <alignment horizontal="left" vertical="top" wrapText="1"/>
    </xf>
    <xf numFmtId="0" fontId="7" fillId="3" borderId="0" xfId="0" applyFont="1" applyFill="1" applyAlignment="1" applyProtection="1">
      <alignment horizontal="center" vertical="center"/>
    </xf>
    <xf numFmtId="0" fontId="9" fillId="2" borderId="0" xfId="0" applyFont="1" applyFill="1" applyAlignment="1" applyProtection="1">
      <alignment horizontal="left" vertical="top" wrapText="1"/>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9" fillId="0" borderId="6" xfId="0" applyFont="1" applyFill="1" applyBorder="1" applyAlignment="1" applyProtection="1">
      <alignment horizontal="right"/>
    </xf>
    <xf numFmtId="0" fontId="9" fillId="0" borderId="0" xfId="0" applyFont="1" applyFill="1" applyBorder="1" applyAlignment="1" applyProtection="1">
      <alignment horizontal="right"/>
    </xf>
    <xf numFmtId="0" fontId="9" fillId="2" borderId="0" xfId="0" applyFont="1" applyFill="1" applyAlignment="1" applyProtection="1">
      <alignment horizontal="right" vertical="center" wrapText="1"/>
    </xf>
    <xf numFmtId="0" fontId="9" fillId="2" borderId="7"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0" borderId="0" xfId="0" applyFont="1" applyFill="1" applyAlignment="1" applyProtection="1">
      <alignment horizontal="right" wrapText="1"/>
    </xf>
    <xf numFmtId="164" fontId="9" fillId="0" borderId="10" xfId="0" applyNumberFormat="1" applyFont="1" applyFill="1" applyBorder="1" applyAlignment="1" applyProtection="1">
      <alignment horizontal="center" vertical="center"/>
    </xf>
    <xf numFmtId="164" fontId="9" fillId="0" borderId="0" xfId="0" applyNumberFormat="1" applyFont="1" applyFill="1" applyBorder="1" applyAlignment="1" applyProtection="1">
      <alignment horizontal="center" vertical="center"/>
    </xf>
    <xf numFmtId="164" fontId="9" fillId="0" borderId="0" xfId="0" applyNumberFormat="1" applyFont="1" applyFill="1" applyBorder="1" applyAlignment="1" applyProtection="1">
      <alignment horizontal="left" vertical="center"/>
    </xf>
    <xf numFmtId="0" fontId="9" fillId="0" borderId="0" xfId="0" applyFont="1" applyFill="1" applyBorder="1" applyAlignment="1" applyProtection="1">
      <alignment horizontal="right" vertical="center"/>
    </xf>
  </cellXfs>
  <cellStyles count="1">
    <cellStyle name="Normal" xfId="0" builtinId="0"/>
  </cellStyles>
  <dxfs count="19">
    <dxf>
      <font>
        <color theme="0"/>
      </font>
    </dxf>
    <dxf>
      <font>
        <color theme="0"/>
      </font>
    </dxf>
    <dxf>
      <font>
        <color theme="0"/>
      </font>
    </dxf>
    <dxf>
      <font>
        <color theme="0"/>
      </font>
    </dxf>
    <dxf>
      <font>
        <color theme="0"/>
      </font>
    </dxf>
    <dxf>
      <font>
        <color theme="0"/>
      </font>
      <border>
        <left/>
        <right/>
        <top/>
        <bottom/>
        <vertical/>
        <horizontal/>
      </border>
    </dxf>
    <dxf>
      <fill>
        <patternFill patternType="none">
          <bgColor auto="1"/>
        </patternFill>
      </fill>
      <border>
        <left/>
        <right/>
        <top style="thin">
          <color auto="1"/>
        </top>
        <bottom/>
        <vertical/>
        <horizontal/>
      </border>
    </dxf>
    <dxf>
      <fill>
        <patternFill>
          <bgColor theme="0"/>
        </patternFill>
      </fill>
      <border>
        <left/>
        <right/>
        <top style="thin">
          <color auto="1"/>
        </top>
        <bottom/>
        <vertical/>
        <horizontal/>
      </border>
    </dxf>
    <dxf>
      <fill>
        <patternFill patternType="none">
          <bgColor auto="1"/>
        </patternFill>
      </fill>
      <border>
        <left/>
        <right/>
        <top/>
        <bottom/>
        <vertical/>
        <horizontal/>
      </border>
    </dxf>
    <dxf>
      <fill>
        <patternFill>
          <bgColor theme="0"/>
        </patternFill>
      </fill>
      <border>
        <left/>
        <right/>
        <top/>
        <bottom/>
        <vertical/>
        <horizontal/>
      </border>
    </dxf>
    <dxf>
      <font>
        <color theme="0"/>
      </font>
    </dxf>
    <dxf>
      <font>
        <color theme="0"/>
      </font>
      <fill>
        <patternFill>
          <bgColor theme="0"/>
        </patternFill>
      </fill>
    </dxf>
    <dxf>
      <font>
        <color theme="0"/>
      </font>
    </dxf>
    <dxf>
      <font>
        <color theme="0"/>
      </font>
    </dxf>
    <dxf>
      <font>
        <color theme="0"/>
      </font>
    </dxf>
    <dxf>
      <font>
        <color theme="0"/>
      </font>
    </dxf>
    <dxf>
      <font>
        <color rgb="FFF15C22"/>
      </font>
    </dxf>
    <dxf>
      <font>
        <color theme="0"/>
      </font>
    </dxf>
    <dxf>
      <font>
        <color theme="0"/>
      </font>
    </dxf>
  </dxfs>
  <tableStyles count="0" defaultTableStyle="TableStyleMedium2" defaultPivotStyle="PivotStyleLight16"/>
  <colors>
    <mruColors>
      <color rgb="FFF15C22"/>
      <color rgb="FFF7923F"/>
      <color rgb="FFF57B17"/>
      <color rgb="FFDB84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AT71"/>
  <sheetViews>
    <sheetView showGridLines="0" showZeros="0" tabSelected="1" showOutlineSymbols="0" topLeftCell="A3" zoomScale="80" zoomScaleNormal="80" zoomScaleSheetLayoutView="100" zoomScalePageLayoutView="40" workbookViewId="0">
      <selection activeCell="J12" sqref="J12"/>
    </sheetView>
  </sheetViews>
  <sheetFormatPr defaultColWidth="9.140625" defaultRowHeight="14.45" outlineLevelRow="1"/>
  <cols>
    <col min="1" max="1" width="10.42578125" style="1" customWidth="1"/>
    <col min="2" max="2" width="10.28515625" style="1" customWidth="1"/>
    <col min="3" max="3" width="15.85546875" style="3" customWidth="1"/>
    <col min="4" max="4" width="1.42578125" style="3" customWidth="1"/>
    <col min="5" max="6" width="15.7109375" style="3" customWidth="1"/>
    <col min="7" max="7" width="15.7109375" style="1" customWidth="1"/>
    <col min="8" max="8" width="14.28515625" style="1" customWidth="1"/>
    <col min="9" max="9" width="1.42578125" style="1" customWidth="1"/>
    <col min="10" max="10" width="18.5703125" style="1" customWidth="1"/>
    <col min="11" max="16" width="10.5703125" style="1" customWidth="1"/>
    <col min="17" max="27" width="10.5703125" style="1" hidden="1" customWidth="1"/>
    <col min="28" max="28" width="3.140625" style="1" hidden="1" customWidth="1"/>
    <col min="29" max="46" width="9.140625" style="1" hidden="1" customWidth="1"/>
    <col min="47" max="16384" width="9.140625" style="1"/>
  </cols>
  <sheetData>
    <row r="1" spans="1:30">
      <c r="A1" s="5"/>
      <c r="B1" s="5"/>
      <c r="C1" s="23"/>
      <c r="D1" s="23"/>
      <c r="E1" s="23"/>
      <c r="F1" s="23"/>
      <c r="G1" s="5"/>
      <c r="H1" s="5"/>
      <c r="I1" s="5"/>
      <c r="J1" s="5"/>
      <c r="K1" s="5"/>
      <c r="L1" s="5"/>
      <c r="M1" s="24"/>
      <c r="N1" s="13"/>
      <c r="O1" s="13"/>
      <c r="P1" s="13"/>
      <c r="Q1" s="13"/>
      <c r="R1" s="13"/>
      <c r="S1" s="13"/>
      <c r="T1" s="13"/>
      <c r="U1" s="13"/>
    </row>
    <row r="2" spans="1:30" ht="63" customHeight="1">
      <c r="A2" s="25"/>
      <c r="B2" s="76" t="s">
        <v>0</v>
      </c>
      <c r="C2" s="76"/>
      <c r="D2" s="76"/>
      <c r="E2" s="76"/>
      <c r="F2" s="76"/>
      <c r="G2" s="76"/>
      <c r="H2" s="76"/>
      <c r="I2" s="76"/>
      <c r="J2" s="76"/>
      <c r="K2" s="76"/>
      <c r="L2" s="25"/>
      <c r="M2" s="24"/>
      <c r="N2" s="13"/>
      <c r="O2" s="13"/>
      <c r="P2" s="13"/>
      <c r="Q2" s="13"/>
      <c r="R2" s="13"/>
      <c r="S2" s="13"/>
      <c r="T2" s="13"/>
      <c r="U2" s="13"/>
    </row>
    <row r="3" spans="1:30" ht="19.5" customHeight="1">
      <c r="A3" s="26"/>
      <c r="B3" s="26"/>
      <c r="C3" s="27"/>
      <c r="D3" s="27"/>
      <c r="E3" s="27"/>
      <c r="F3" s="27"/>
      <c r="G3" s="26"/>
      <c r="H3" s="26"/>
      <c r="I3" s="26"/>
      <c r="J3" s="26"/>
      <c r="K3" s="26"/>
      <c r="L3" s="26"/>
      <c r="M3" s="28"/>
      <c r="N3" s="14"/>
      <c r="O3" s="14"/>
      <c r="P3" s="14"/>
      <c r="Q3" s="14"/>
      <c r="R3" s="14"/>
      <c r="S3" s="14"/>
      <c r="T3" s="14"/>
      <c r="U3" s="14"/>
      <c r="V3" s="10"/>
      <c r="W3" s="10"/>
      <c r="X3" s="10"/>
      <c r="Y3" s="10"/>
      <c r="Z3" s="10"/>
      <c r="AA3" s="10"/>
      <c r="AB3" s="5"/>
      <c r="AC3" s="5"/>
      <c r="AD3" s="8"/>
    </row>
    <row r="4" spans="1:30" ht="19.5" customHeight="1">
      <c r="A4" s="26"/>
      <c r="B4" s="26"/>
      <c r="C4" s="27"/>
      <c r="D4" s="27"/>
      <c r="E4" s="27"/>
      <c r="F4" s="27"/>
      <c r="G4" s="26"/>
      <c r="H4" s="26"/>
      <c r="I4" s="26"/>
      <c r="J4" s="26"/>
      <c r="K4" s="26"/>
      <c r="L4" s="26"/>
      <c r="M4" s="28"/>
      <c r="N4" s="14"/>
      <c r="O4" s="14"/>
      <c r="P4" s="14"/>
      <c r="Q4" s="14"/>
      <c r="R4" s="14"/>
      <c r="S4" s="14"/>
      <c r="T4" s="14"/>
      <c r="U4" s="14"/>
      <c r="V4" s="10"/>
      <c r="W4" s="10"/>
      <c r="X4" s="10"/>
      <c r="Y4" s="10"/>
      <c r="Z4" s="10"/>
      <c r="AA4" s="10"/>
      <c r="AB4" s="5"/>
      <c r="AC4" s="5"/>
      <c r="AD4" s="8"/>
    </row>
    <row r="5" spans="1:30" ht="19.5" customHeight="1">
      <c r="A5" s="26"/>
      <c r="B5" s="77" t="s">
        <v>1</v>
      </c>
      <c r="C5" s="77"/>
      <c r="D5" s="77"/>
      <c r="E5" s="77"/>
      <c r="F5" s="77"/>
      <c r="G5" s="77"/>
      <c r="H5" s="77"/>
      <c r="I5" s="77"/>
      <c r="J5" s="77"/>
      <c r="K5" s="77"/>
      <c r="L5" s="26"/>
      <c r="M5" s="28"/>
      <c r="N5" s="14"/>
      <c r="O5" s="14"/>
      <c r="P5" s="14"/>
      <c r="Q5" s="14"/>
      <c r="R5" s="14"/>
      <c r="S5" s="14"/>
      <c r="T5" s="14"/>
      <c r="U5" s="14"/>
      <c r="V5" s="10"/>
      <c r="W5" s="10"/>
      <c r="X5" s="10"/>
      <c r="Y5" s="10"/>
      <c r="Z5" s="10"/>
      <c r="AA5" s="10"/>
      <c r="AB5" s="5"/>
      <c r="AC5" s="5"/>
      <c r="AD5" s="8"/>
    </row>
    <row r="6" spans="1:30" ht="19.5" customHeight="1">
      <c r="A6" s="26"/>
      <c r="B6" s="77"/>
      <c r="C6" s="77"/>
      <c r="D6" s="77"/>
      <c r="E6" s="77"/>
      <c r="F6" s="77"/>
      <c r="G6" s="77"/>
      <c r="H6" s="77"/>
      <c r="I6" s="77"/>
      <c r="J6" s="77"/>
      <c r="K6" s="77"/>
      <c r="L6" s="26"/>
      <c r="M6" s="28"/>
      <c r="N6" s="14"/>
      <c r="O6" s="14"/>
      <c r="P6" s="14"/>
      <c r="Q6" s="14"/>
      <c r="R6" s="14"/>
      <c r="S6" s="14"/>
      <c r="T6" s="14"/>
      <c r="U6" s="14"/>
      <c r="V6" s="10"/>
      <c r="W6" s="10"/>
      <c r="X6" s="10"/>
      <c r="Y6" s="10"/>
      <c r="Z6" s="10"/>
      <c r="AA6" s="10"/>
      <c r="AB6" s="5"/>
      <c r="AC6" s="5"/>
      <c r="AD6" s="8"/>
    </row>
    <row r="7" spans="1:30" ht="27" customHeight="1">
      <c r="A7" s="26"/>
      <c r="B7" s="77"/>
      <c r="C7" s="77"/>
      <c r="D7" s="77"/>
      <c r="E7" s="77"/>
      <c r="F7" s="77"/>
      <c r="G7" s="77"/>
      <c r="H7" s="77"/>
      <c r="I7" s="77"/>
      <c r="J7" s="77"/>
      <c r="K7" s="77"/>
      <c r="L7" s="28"/>
      <c r="M7" s="28"/>
      <c r="N7" s="14"/>
      <c r="O7" s="10"/>
      <c r="P7" s="10"/>
      <c r="Q7" s="10"/>
      <c r="R7" s="10"/>
      <c r="S7" s="10"/>
      <c r="T7" s="10"/>
      <c r="U7" s="10"/>
      <c r="V7" s="10"/>
      <c r="W7" s="10"/>
      <c r="X7" s="10"/>
      <c r="Y7" s="10"/>
      <c r="Z7" s="10"/>
      <c r="AA7" s="10"/>
      <c r="AB7" s="5"/>
      <c r="AC7" s="5"/>
      <c r="AD7" s="8"/>
    </row>
    <row r="8" spans="1:30" ht="19.5" customHeight="1" thickBot="1">
      <c r="A8" s="26"/>
      <c r="B8" s="26"/>
      <c r="C8" s="27"/>
      <c r="D8" s="27"/>
      <c r="E8" s="27"/>
      <c r="F8" s="27"/>
      <c r="G8" s="26"/>
      <c r="H8" s="26"/>
      <c r="I8" s="26"/>
      <c r="J8" s="26"/>
      <c r="K8" s="26"/>
      <c r="L8" s="26"/>
      <c r="M8" s="28"/>
      <c r="N8" s="14"/>
      <c r="O8" s="14"/>
      <c r="P8" s="14"/>
      <c r="Q8" s="14"/>
      <c r="R8" s="14"/>
      <c r="S8" s="14"/>
      <c r="T8" s="14"/>
      <c r="U8" s="14"/>
      <c r="V8" s="10"/>
      <c r="W8" s="10"/>
      <c r="X8" s="10"/>
      <c r="Y8" s="10"/>
      <c r="Z8" s="10"/>
      <c r="AA8" s="10"/>
      <c r="AB8" s="5"/>
      <c r="AC8" s="5"/>
      <c r="AD8" s="8"/>
    </row>
    <row r="9" spans="1:30" ht="19.5" customHeight="1" thickBot="1">
      <c r="A9" s="26"/>
      <c r="B9" s="82" t="s">
        <v>2</v>
      </c>
      <c r="C9" s="82"/>
      <c r="D9" s="69"/>
      <c r="E9" s="83"/>
      <c r="F9" s="84"/>
      <c r="G9" s="85"/>
      <c r="H9" s="69"/>
      <c r="I9" s="69"/>
      <c r="J9" s="69"/>
      <c r="K9" s="69"/>
      <c r="L9" s="28"/>
      <c r="M9" s="28"/>
      <c r="N9" s="14"/>
      <c r="O9" s="10"/>
      <c r="P9" s="10"/>
      <c r="Q9" s="10"/>
      <c r="R9" s="10"/>
      <c r="S9" s="10"/>
      <c r="T9" s="10"/>
      <c r="U9" s="10"/>
      <c r="V9" s="10"/>
      <c r="W9" s="10"/>
      <c r="X9" s="10"/>
      <c r="Y9" s="10"/>
      <c r="Z9" s="10"/>
      <c r="AA9" s="10"/>
      <c r="AB9" s="5"/>
      <c r="AC9" s="5"/>
      <c r="AD9" s="8"/>
    </row>
    <row r="10" spans="1:30" ht="19.5" hidden="1" customHeight="1">
      <c r="A10" s="26"/>
      <c r="B10" s="69"/>
      <c r="C10" s="69"/>
      <c r="D10" s="69"/>
      <c r="E10" s="55" t="str">
        <f>IF(E9="Direct Lease Agreement","Long_Term_Lease",(IF(E9="Rental Availability Agreement (RAA)","RAA",(IF(E9="Pilot Scheme","Long_Term_Lease","")))))</f>
        <v/>
      </c>
      <c r="F10" s="55"/>
      <c r="G10" s="55"/>
      <c r="H10" s="69"/>
      <c r="I10" s="69"/>
      <c r="J10" s="69" t="str">
        <f>IF(J15=5,"Five",(IF(J15=6,"Six",(IF(J15=7,"Seven",(IF(J15=8,"Eight",(IF(J15=9,"Nine",(IF(J15=10,"Ten",(IF(J15=11,"Eleven",(IF(J15=12,"Twelve",(IF(J15=13,"Thirteen",(IF(J15=14,"Fourteen",(IF(J15=15,"Fifthteen",(IF(J15=16,"Sixteen",(IF(J15=17,"Seventeen",(IF(J15=18,"Eighteen",(IF(J15=19,"Nineteen",(IF(J15=20,"Twenty",(IF(J15=21,"Twentyone",(IF(J15=22,"Twentytwo",(IF(J15=23,"Twentythree",(IF(J15=24,"Twentyfour",(IF(J15=25,"Twentyfive","")))))))))))))))))))))))))))))))))))))))))</f>
        <v/>
      </c>
      <c r="K10" s="69" t="str">
        <f>IF(AND(E9="Direct Lease Agreement",E12="Property WITHOUT Management Fee"), 1, (IF(AND(E9="Direct Lease Agreement",E12="Property WITH Management Fee"), 2, (IF(AND(E9="Rental Availability Agreement (RAA)",E12="Property WITHOUT Management Fee"), 3, IF(AND(E9="Rental Availability Agreement (RAA)",E12="Property WITH Management Fee"), 4, IF(AND(E9="Pilot Scheme",E12="Property WITHOUT Management Fee"), 5, IF(AND(E9="Pilot Scheme",E12="Property WITH Management Fee"), 6, ""))))))))</f>
        <v/>
      </c>
      <c r="L10" s="28"/>
      <c r="M10" s="28"/>
      <c r="N10" s="14"/>
      <c r="O10" s="10"/>
      <c r="P10" s="10"/>
      <c r="Q10" s="10"/>
      <c r="R10" s="10"/>
      <c r="S10" s="10"/>
      <c r="T10" s="10"/>
      <c r="U10" s="10"/>
      <c r="V10" s="10"/>
      <c r="W10" s="10"/>
      <c r="X10" s="10"/>
      <c r="Y10" s="10"/>
      <c r="Z10" s="10"/>
      <c r="AA10" s="10"/>
      <c r="AB10" s="5"/>
      <c r="AC10" s="5"/>
      <c r="AD10" s="8"/>
    </row>
    <row r="11" spans="1:30" ht="19.5" customHeight="1" thickBot="1">
      <c r="A11" s="26"/>
      <c r="B11" s="69"/>
      <c r="C11" s="69"/>
      <c r="D11" s="69"/>
      <c r="E11" s="55"/>
      <c r="F11" s="55"/>
      <c r="G11" s="55"/>
      <c r="H11" s="69"/>
      <c r="I11" s="69"/>
      <c r="J11" s="69"/>
      <c r="K11" s="69"/>
      <c r="L11" s="28"/>
      <c r="M11" s="28"/>
      <c r="N11" s="14"/>
      <c r="O11" s="10"/>
      <c r="P11" s="10"/>
      <c r="Q11" s="10"/>
      <c r="R11" s="10"/>
      <c r="S11" s="10"/>
      <c r="T11" s="10"/>
      <c r="U11" s="10"/>
      <c r="V11" s="10"/>
      <c r="W11" s="10"/>
      <c r="X11" s="10"/>
      <c r="Y11" s="10"/>
      <c r="Z11" s="10"/>
      <c r="AA11" s="10"/>
      <c r="AB11" s="5"/>
      <c r="AC11" s="5"/>
      <c r="AD11" s="8"/>
    </row>
    <row r="12" spans="1:30" ht="19.5" customHeight="1" thickBot="1">
      <c r="A12" s="26"/>
      <c r="B12" s="82" t="s">
        <v>3</v>
      </c>
      <c r="C12" s="82"/>
      <c r="D12" s="69"/>
      <c r="E12" s="83"/>
      <c r="F12" s="84"/>
      <c r="G12" s="85"/>
      <c r="H12" s="69"/>
      <c r="I12" s="69"/>
      <c r="J12" s="69"/>
      <c r="K12" s="69"/>
      <c r="L12" s="28"/>
      <c r="M12" s="28"/>
      <c r="N12" s="14"/>
      <c r="O12" s="10"/>
      <c r="P12" s="10"/>
      <c r="Q12" s="10"/>
      <c r="R12" s="10"/>
      <c r="S12" s="10"/>
      <c r="T12" s="10"/>
      <c r="U12" s="10"/>
      <c r="V12" s="10"/>
      <c r="W12" s="10"/>
      <c r="X12" s="10"/>
      <c r="Y12" s="10"/>
      <c r="Z12" s="10"/>
      <c r="AA12" s="10"/>
      <c r="AB12" s="5"/>
      <c r="AC12" s="5"/>
      <c r="AD12" s="8"/>
    </row>
    <row r="13" spans="1:30" ht="19.5" customHeight="1">
      <c r="A13" s="26"/>
      <c r="B13" s="69"/>
      <c r="C13" s="69"/>
      <c r="D13" s="69"/>
      <c r="E13" s="69"/>
      <c r="F13" s="69"/>
      <c r="G13" s="69"/>
      <c r="H13" s="69"/>
      <c r="I13" s="69"/>
      <c r="J13" s="69"/>
      <c r="K13" s="69"/>
      <c r="L13" s="28"/>
      <c r="M13" s="28"/>
      <c r="N13" s="14"/>
      <c r="O13" s="10"/>
      <c r="P13" s="10"/>
      <c r="Q13" s="10"/>
      <c r="R13" s="10"/>
      <c r="S13" s="10"/>
      <c r="T13" s="10"/>
      <c r="U13" s="10"/>
      <c r="V13" s="10"/>
      <c r="W13" s="10"/>
      <c r="X13" s="10"/>
      <c r="Y13" s="10"/>
      <c r="Z13" s="10"/>
      <c r="AA13" s="10"/>
      <c r="AB13" s="5"/>
      <c r="AC13" s="5"/>
      <c r="AD13" s="8"/>
    </row>
    <row r="14" spans="1:30" ht="19.5" customHeight="1" thickBot="1">
      <c r="A14" s="26"/>
      <c r="B14" s="29"/>
      <c r="C14" s="21"/>
      <c r="D14" s="21"/>
      <c r="E14" s="30"/>
      <c r="F14" s="21"/>
      <c r="G14" s="31"/>
      <c r="H14" s="31"/>
      <c r="I14" s="31"/>
      <c r="J14" s="28"/>
      <c r="K14" s="28"/>
      <c r="L14" s="28"/>
      <c r="M14" s="28"/>
      <c r="N14" s="14"/>
      <c r="O14" s="10"/>
      <c r="P14" s="10"/>
      <c r="Q14" s="10"/>
      <c r="R14" s="10"/>
      <c r="S14" s="10"/>
      <c r="T14" s="10"/>
      <c r="U14" s="10"/>
      <c r="V14" s="10"/>
      <c r="W14" s="15"/>
      <c r="X14" s="19"/>
      <c r="Y14" s="16"/>
      <c r="Z14" s="20"/>
      <c r="AA14" s="20"/>
      <c r="AB14" s="21"/>
      <c r="AC14" s="5"/>
      <c r="AD14" s="8"/>
    </row>
    <row r="15" spans="1:30" s="2" customFormat="1" ht="19.5" customHeight="1" thickBot="1">
      <c r="A15" s="32"/>
      <c r="B15" s="90" t="s">
        <v>4</v>
      </c>
      <c r="C15" s="90"/>
      <c r="D15" s="33"/>
      <c r="E15" s="34"/>
      <c r="F15" s="70"/>
      <c r="G15" s="90" t="s">
        <v>5</v>
      </c>
      <c r="H15" s="90"/>
      <c r="I15" s="33"/>
      <c r="J15" s="35"/>
      <c r="K15" s="36" t="str">
        <f>IF(J15="", "", "  Years")</f>
        <v/>
      </c>
      <c r="L15" s="6"/>
      <c r="M15" s="21"/>
      <c r="N15" s="15"/>
      <c r="O15" s="12"/>
      <c r="P15" s="12"/>
      <c r="Q15" s="12"/>
      <c r="R15" s="12"/>
      <c r="S15" s="12"/>
      <c r="T15" s="12"/>
      <c r="U15" s="12"/>
      <c r="V15" s="12"/>
      <c r="W15" s="15"/>
      <c r="X15" s="19"/>
      <c r="Y15" s="16"/>
      <c r="Z15" s="22"/>
      <c r="AA15" s="22"/>
      <c r="AB15" s="21"/>
      <c r="AC15" s="6"/>
      <c r="AD15" s="9"/>
    </row>
    <row r="16" spans="1:30" ht="11.25" customHeight="1" thickBot="1">
      <c r="A16" s="26"/>
      <c r="B16" s="29"/>
      <c r="C16" s="29"/>
      <c r="D16" s="28"/>
      <c r="E16" s="37"/>
      <c r="F16" s="38"/>
      <c r="G16" s="70"/>
      <c r="H16" s="70"/>
      <c r="I16" s="70"/>
      <c r="J16" s="37"/>
      <c r="K16" s="39"/>
      <c r="L16" s="24"/>
      <c r="M16" s="24"/>
      <c r="N16" s="14"/>
      <c r="O16" s="10"/>
      <c r="P16" s="10"/>
      <c r="Q16" s="10"/>
      <c r="R16" s="10"/>
      <c r="S16" s="10"/>
      <c r="T16" s="10"/>
      <c r="U16" s="10"/>
      <c r="V16" s="10"/>
      <c r="W16" s="15"/>
      <c r="X16" s="19"/>
      <c r="Y16" s="16"/>
      <c r="Z16" s="20"/>
      <c r="AA16" s="20"/>
      <c r="AB16" s="21"/>
      <c r="AC16" s="5"/>
      <c r="AD16" s="8"/>
    </row>
    <row r="17" spans="1:45" ht="19.5" customHeight="1" thickBot="1">
      <c r="A17" s="26"/>
      <c r="B17" s="90" t="s">
        <v>6</v>
      </c>
      <c r="C17" s="90"/>
      <c r="D17" s="33"/>
      <c r="E17" s="34"/>
      <c r="F17" s="80" t="s">
        <v>7</v>
      </c>
      <c r="G17" s="81"/>
      <c r="H17" s="81"/>
      <c r="I17" s="40"/>
      <c r="J17" s="35"/>
      <c r="K17" s="36" t="str">
        <f>IF(J17&gt;=1, "  Years", "")</f>
        <v/>
      </c>
      <c r="L17" s="5"/>
      <c r="M17" s="24"/>
      <c r="N17" s="14"/>
      <c r="O17" s="10"/>
      <c r="P17" s="10"/>
      <c r="Q17" s="10"/>
      <c r="R17" s="10"/>
      <c r="S17" s="10"/>
      <c r="T17" s="10"/>
      <c r="U17" s="10"/>
      <c r="V17" s="10"/>
      <c r="W17" s="15"/>
      <c r="X17" s="19"/>
      <c r="Y17" s="16"/>
      <c r="Z17" s="20"/>
      <c r="AA17" s="20"/>
      <c r="AB17" s="21"/>
      <c r="AC17" s="5"/>
      <c r="AD17" s="8"/>
    </row>
    <row r="18" spans="1:45" s="2" customFormat="1" ht="18.75" customHeight="1">
      <c r="A18" s="32"/>
      <c r="B18" s="86" t="s">
        <v>8</v>
      </c>
      <c r="C18" s="86"/>
      <c r="D18" s="41"/>
      <c r="E18" s="87">
        <f>IF(E17="", 0, (E17*B20))</f>
        <v>0</v>
      </c>
      <c r="F18" s="89" t="s">
        <v>9</v>
      </c>
      <c r="G18" s="70"/>
      <c r="H18" s="70"/>
      <c r="I18" s="70"/>
      <c r="J18" s="42"/>
      <c r="K18" s="29"/>
      <c r="L18" s="29"/>
      <c r="M18" s="29"/>
      <c r="N18" s="15"/>
      <c r="O18" s="12"/>
      <c r="P18" s="12"/>
      <c r="Q18" s="12"/>
      <c r="R18" s="12"/>
      <c r="S18" s="12"/>
      <c r="T18" s="12"/>
      <c r="U18" s="12"/>
      <c r="V18" s="12"/>
      <c r="W18" s="15"/>
      <c r="X18" s="19"/>
      <c r="Y18" s="16"/>
      <c r="Z18" s="20"/>
      <c r="AA18" s="20"/>
      <c r="AB18" s="21"/>
      <c r="AC18" s="6"/>
      <c r="AD18" s="9"/>
    </row>
    <row r="19" spans="1:45" ht="19.5" customHeight="1">
      <c r="A19" s="26"/>
      <c r="B19" s="86"/>
      <c r="C19" s="86"/>
      <c r="D19" s="41"/>
      <c r="E19" s="88"/>
      <c r="F19" s="89"/>
      <c r="G19" s="38"/>
      <c r="H19" s="70"/>
      <c r="I19" s="70"/>
      <c r="J19" s="37"/>
      <c r="K19" s="24"/>
      <c r="L19" s="28"/>
      <c r="M19" s="24"/>
      <c r="N19" s="13"/>
      <c r="O19" s="10"/>
      <c r="P19" s="10"/>
      <c r="Q19" s="10"/>
      <c r="R19" s="10"/>
      <c r="S19" s="10"/>
      <c r="T19" s="10"/>
      <c r="U19" s="10"/>
      <c r="V19" s="10"/>
      <c r="W19" s="15"/>
      <c r="X19" s="15"/>
      <c r="Y19" s="15"/>
      <c r="Z19" s="15"/>
      <c r="AA19" s="15"/>
      <c r="AB19" s="21"/>
      <c r="AC19" s="5"/>
      <c r="AD19" s="8"/>
    </row>
    <row r="20" spans="1:45" ht="19.5" customHeight="1">
      <c r="A20" s="26"/>
      <c r="B20" s="68" t="str">
        <f>IF(K10=3,92%,(IF(K10=4,95%,(IF(K10=1,80%,(IF(K10=2,85%,(IF(K10=5,70%,(IF(K10=6,75%,"")))))))))))</f>
        <v/>
      </c>
      <c r="C20" s="67" t="s">
        <v>10</v>
      </c>
      <c r="D20" s="41"/>
      <c r="E20" s="88"/>
      <c r="F20" s="89"/>
      <c r="G20" s="43"/>
      <c r="H20" s="31"/>
      <c r="I20" s="31"/>
      <c r="J20" s="26"/>
      <c r="K20" s="26"/>
      <c r="L20" s="26"/>
      <c r="M20" s="26"/>
      <c r="N20" s="10"/>
      <c r="O20" s="10"/>
      <c r="P20" s="10"/>
      <c r="Q20" s="10"/>
      <c r="R20" s="10"/>
      <c r="S20" s="10"/>
      <c r="T20" s="10"/>
      <c r="U20" s="10"/>
      <c r="V20" s="10"/>
      <c r="W20" s="10"/>
      <c r="X20" s="10"/>
      <c r="Y20" s="10"/>
      <c r="Z20" s="10"/>
      <c r="AA20" s="10"/>
      <c r="AB20" s="5"/>
      <c r="AC20" s="5"/>
      <c r="AD20" s="8"/>
    </row>
    <row r="21" spans="1:45" ht="19.5" hidden="1" customHeight="1">
      <c r="A21" s="26"/>
      <c r="B21" s="29"/>
      <c r="C21" s="21"/>
      <c r="D21" s="21"/>
      <c r="E21" s="54">
        <f>E18*12</f>
        <v>0</v>
      </c>
      <c r="F21" s="21"/>
      <c r="G21" s="21"/>
      <c r="H21" s="44"/>
      <c r="I21" s="44"/>
      <c r="J21" s="26"/>
      <c r="K21" s="5"/>
      <c r="L21" s="26"/>
      <c r="M21" s="5"/>
      <c r="O21" s="10"/>
      <c r="P21" s="10"/>
      <c r="Q21" s="10"/>
      <c r="R21" s="10"/>
      <c r="S21" s="10"/>
      <c r="T21" s="10"/>
      <c r="U21" s="10"/>
      <c r="V21" s="10"/>
      <c r="W21" s="10"/>
      <c r="X21" s="10"/>
      <c r="Y21" s="10"/>
      <c r="Z21" s="10"/>
      <c r="AA21" s="10"/>
      <c r="AB21" s="5"/>
      <c r="AC21" s="5"/>
      <c r="AD21" s="8"/>
    </row>
    <row r="22" spans="1:45" ht="19.5" customHeight="1">
      <c r="A22" s="26"/>
      <c r="B22" s="29"/>
      <c r="C22" s="21"/>
      <c r="D22" s="21"/>
      <c r="E22" s="54"/>
      <c r="F22" s="21"/>
      <c r="G22" s="21"/>
      <c r="H22" s="44"/>
      <c r="I22" s="44"/>
      <c r="J22" s="26"/>
      <c r="K22" s="5"/>
      <c r="L22" s="26"/>
      <c r="M22" s="5"/>
      <c r="O22" s="10"/>
      <c r="P22" s="10"/>
      <c r="Q22" s="10"/>
      <c r="R22" s="10"/>
      <c r="S22" s="10"/>
      <c r="T22" s="10"/>
      <c r="U22" s="10"/>
      <c r="V22" s="10"/>
      <c r="W22" s="10"/>
      <c r="X22" s="10"/>
      <c r="Y22" s="10"/>
      <c r="Z22" s="10"/>
      <c r="AA22" s="10"/>
      <c r="AB22" s="5"/>
      <c r="AC22" s="5"/>
      <c r="AD22" s="8"/>
    </row>
    <row r="23" spans="1:45" ht="19.5" customHeight="1">
      <c r="A23" s="26"/>
      <c r="B23" s="29"/>
      <c r="C23" s="45"/>
      <c r="D23" s="45"/>
      <c r="E23" s="45"/>
      <c r="F23" s="46"/>
      <c r="G23" s="46"/>
      <c r="H23" s="46"/>
      <c r="I23" s="46"/>
      <c r="J23" s="26"/>
      <c r="K23" s="26"/>
      <c r="L23" s="26"/>
      <c r="M23" s="26"/>
      <c r="N23" s="10"/>
      <c r="O23" s="10"/>
      <c r="P23" s="10"/>
      <c r="Q23" s="10"/>
      <c r="R23" s="10"/>
      <c r="S23" s="10"/>
      <c r="T23" s="10"/>
      <c r="U23" s="10"/>
      <c r="V23" s="10"/>
      <c r="W23" s="10"/>
      <c r="X23" s="10"/>
      <c r="Y23" s="10"/>
      <c r="Z23" s="10"/>
      <c r="AA23" s="10"/>
      <c r="AB23" s="5"/>
      <c r="AC23" s="5"/>
      <c r="AD23" s="8"/>
    </row>
    <row r="24" spans="1:45" ht="19.5" customHeight="1">
      <c r="A24" s="26"/>
      <c r="B24" s="26"/>
      <c r="C24" s="27"/>
      <c r="D24" s="27"/>
      <c r="E24" s="27"/>
      <c r="F24" s="27"/>
      <c r="G24" s="28"/>
      <c r="H24" s="28"/>
      <c r="I24" s="28"/>
      <c r="J24" s="28"/>
      <c r="K24" s="28"/>
      <c r="L24" s="28"/>
      <c r="M24" s="28"/>
      <c r="N24" s="14"/>
      <c r="O24" s="14"/>
      <c r="P24" s="14"/>
      <c r="Q24" s="14"/>
      <c r="R24" s="14"/>
      <c r="S24" s="14"/>
      <c r="T24" s="14"/>
      <c r="U24" s="14"/>
      <c r="V24" s="14"/>
      <c r="W24" s="14"/>
      <c r="X24" s="14"/>
      <c r="Y24" s="14"/>
      <c r="Z24" s="14"/>
      <c r="AA24" s="14"/>
      <c r="AB24" s="5"/>
      <c r="AC24" s="5"/>
      <c r="AD24" s="8"/>
    </row>
    <row r="25" spans="1:45" ht="52.5" customHeight="1">
      <c r="A25" s="26"/>
      <c r="B25" s="26"/>
      <c r="C25" s="78" t="s">
        <v>11</v>
      </c>
      <c r="D25" s="79"/>
      <c r="E25" s="47" t="s">
        <v>12</v>
      </c>
      <c r="F25" s="47" t="s">
        <v>13</v>
      </c>
      <c r="G25" s="47" t="s">
        <v>14</v>
      </c>
      <c r="H25" s="78" t="s">
        <v>15</v>
      </c>
      <c r="I25" s="79"/>
      <c r="J25" s="47" t="s">
        <v>16</v>
      </c>
      <c r="K25" s="48"/>
      <c r="L25" s="48"/>
      <c r="M25" s="48"/>
      <c r="N25" s="18"/>
      <c r="O25" s="18"/>
      <c r="P25" s="18"/>
      <c r="Q25" s="18"/>
      <c r="R25" s="18"/>
      <c r="S25" s="18"/>
      <c r="T25" s="18"/>
      <c r="U25" s="18"/>
      <c r="V25" s="18"/>
      <c r="W25" s="18"/>
      <c r="X25" s="18"/>
      <c r="Y25" s="18"/>
      <c r="Z25" s="18"/>
      <c r="AA25" s="18"/>
      <c r="AB25" s="5"/>
      <c r="AC25" s="5"/>
      <c r="AD25" s="8"/>
    </row>
    <row r="26" spans="1:45" ht="19.5" customHeight="1">
      <c r="A26" s="26"/>
      <c r="B26" s="26"/>
      <c r="C26" s="73">
        <v>1</v>
      </c>
      <c r="D26" s="74"/>
      <c r="E26" s="49">
        <f>IF($J$15&gt;=C26, $E$21, 0)</f>
        <v>0</v>
      </c>
      <c r="F26" s="50">
        <f>IF(J17="Rent Free Period", IF(E15&gt;E21, E21, E15), IF(J17&gt;=C26, (E15/J17), 0))</f>
        <v>0</v>
      </c>
      <c r="G26" s="50">
        <f t="shared" ref="G26:G35" si="0">E26-F26</f>
        <v>0</v>
      </c>
      <c r="H26" s="71">
        <f t="shared" ref="H26:H31" si="1">G26/4</f>
        <v>0</v>
      </c>
      <c r="I26" s="72"/>
      <c r="J26" s="50">
        <f t="shared" ref="J26:J31" si="2">G26/12</f>
        <v>0</v>
      </c>
      <c r="K26" s="5"/>
      <c r="L26" s="5"/>
      <c r="M26" s="5"/>
      <c r="Q26" s="1" t="s">
        <v>17</v>
      </c>
      <c r="S26" s="1" t="s">
        <v>18</v>
      </c>
      <c r="U26" s="1" t="s">
        <v>19</v>
      </c>
      <c r="Y26" s="3" t="s">
        <v>20</v>
      </c>
      <c r="Z26" s="3" t="s">
        <v>21</v>
      </c>
      <c r="AA26" s="3" t="s">
        <v>22</v>
      </c>
      <c r="AB26" s="3" t="s">
        <v>23</v>
      </c>
      <c r="AC26" s="3" t="s">
        <v>24</v>
      </c>
      <c r="AD26" s="3" t="s">
        <v>25</v>
      </c>
      <c r="AE26" s="3" t="s">
        <v>26</v>
      </c>
      <c r="AF26" s="3" t="s">
        <v>27</v>
      </c>
      <c r="AG26" s="3" t="s">
        <v>28</v>
      </c>
      <c r="AH26" s="3" t="s">
        <v>29</v>
      </c>
      <c r="AI26" s="3" t="s">
        <v>30</v>
      </c>
      <c r="AJ26" s="3" t="s">
        <v>31</v>
      </c>
      <c r="AK26" s="3" t="s">
        <v>32</v>
      </c>
      <c r="AL26" s="3" t="s">
        <v>33</v>
      </c>
      <c r="AM26" s="3" t="s">
        <v>34</v>
      </c>
      <c r="AN26" s="3" t="s">
        <v>35</v>
      </c>
      <c r="AO26" s="3" t="s">
        <v>36</v>
      </c>
      <c r="AP26" s="3" t="s">
        <v>37</v>
      </c>
      <c r="AQ26" s="3" t="s">
        <v>38</v>
      </c>
      <c r="AR26" s="3" t="s">
        <v>39</v>
      </c>
      <c r="AS26" s="3" t="s">
        <v>40</v>
      </c>
    </row>
    <row r="27" spans="1:45" s="4" customFormat="1" ht="19.5" customHeight="1" outlineLevel="1">
      <c r="A27" s="51"/>
      <c r="B27" s="7"/>
      <c r="C27" s="73">
        <v>2</v>
      </c>
      <c r="D27" s="74"/>
      <c r="E27" s="49">
        <f t="shared" ref="E27:E50" si="3">IF($J$15&gt;=C27, $E$21, 0)</f>
        <v>0</v>
      </c>
      <c r="F27" s="50">
        <f>IF(J17="Rent Free Period",IF((E15-F26)&gt;E21,E21,(E15-F26)),IF(J17&gt;=C27,(E15/J17),0))</f>
        <v>0</v>
      </c>
      <c r="G27" s="50">
        <f t="shared" si="0"/>
        <v>0</v>
      </c>
      <c r="H27" s="71">
        <f t="shared" si="1"/>
        <v>0</v>
      </c>
      <c r="I27" s="72"/>
      <c r="J27" s="50">
        <f t="shared" si="2"/>
        <v>0</v>
      </c>
      <c r="K27" s="7"/>
      <c r="L27" s="7"/>
      <c r="M27" s="7"/>
      <c r="Q27" s="1" t="s">
        <v>18</v>
      </c>
      <c r="S27" s="63">
        <v>5</v>
      </c>
      <c r="T27" s="63"/>
      <c r="U27" s="63">
        <v>5</v>
      </c>
      <c r="V27" s="56"/>
      <c r="Y27" s="4" t="s">
        <v>41</v>
      </c>
      <c r="Z27" s="4" t="s">
        <v>41</v>
      </c>
      <c r="AA27" s="4" t="s">
        <v>41</v>
      </c>
      <c r="AB27" s="4" t="s">
        <v>41</v>
      </c>
      <c r="AC27" s="4" t="s">
        <v>41</v>
      </c>
      <c r="AD27" s="4" t="s">
        <v>41</v>
      </c>
      <c r="AE27" s="4" t="s">
        <v>41</v>
      </c>
      <c r="AF27" s="4" t="s">
        <v>41</v>
      </c>
      <c r="AG27" s="4" t="s">
        <v>41</v>
      </c>
      <c r="AH27" s="4" t="s">
        <v>41</v>
      </c>
      <c r="AI27" s="4" t="s">
        <v>41</v>
      </c>
      <c r="AJ27" s="4" t="s">
        <v>41</v>
      </c>
      <c r="AK27" s="4" t="s">
        <v>41</v>
      </c>
      <c r="AL27" s="4" t="s">
        <v>41</v>
      </c>
      <c r="AM27" s="4" t="s">
        <v>41</v>
      </c>
      <c r="AN27" s="4" t="s">
        <v>41</v>
      </c>
      <c r="AO27" s="4" t="s">
        <v>41</v>
      </c>
      <c r="AP27" s="4" t="s">
        <v>41</v>
      </c>
      <c r="AQ27" s="4" t="s">
        <v>41</v>
      </c>
      <c r="AR27" s="4" t="s">
        <v>41</v>
      </c>
      <c r="AS27" s="4" t="s">
        <v>41</v>
      </c>
    </row>
    <row r="28" spans="1:45" s="4" customFormat="1" ht="18.75" customHeight="1" outlineLevel="1">
      <c r="A28" s="51"/>
      <c r="B28" s="7"/>
      <c r="C28" s="73">
        <v>3</v>
      </c>
      <c r="D28" s="74"/>
      <c r="E28" s="49">
        <f t="shared" si="3"/>
        <v>0</v>
      </c>
      <c r="F28" s="50">
        <f>IF(J17="Rent Free Period",IF((E15-F26-F27)&gt;E21,E21,(E15-F26-F27)),IF(J17&gt;=C28,(E15/J17),0))</f>
        <v>0</v>
      </c>
      <c r="G28" s="50">
        <f t="shared" si="0"/>
        <v>0</v>
      </c>
      <c r="H28" s="71">
        <f t="shared" si="1"/>
        <v>0</v>
      </c>
      <c r="I28" s="72"/>
      <c r="J28" s="50">
        <f t="shared" si="2"/>
        <v>0</v>
      </c>
      <c r="K28" s="7"/>
      <c r="L28" s="7"/>
      <c r="M28" s="7"/>
      <c r="Q28" s="1" t="s">
        <v>19</v>
      </c>
      <c r="S28" s="63">
        <v>6</v>
      </c>
      <c r="T28" s="63"/>
      <c r="U28" s="63">
        <v>6</v>
      </c>
      <c r="V28" s="56"/>
      <c r="Y28" s="63">
        <v>1</v>
      </c>
      <c r="Z28" s="63">
        <v>1</v>
      </c>
      <c r="AA28" s="63">
        <v>1</v>
      </c>
      <c r="AB28" s="63">
        <v>1</v>
      </c>
      <c r="AC28" s="63">
        <v>1</v>
      </c>
      <c r="AD28" s="63">
        <v>1</v>
      </c>
      <c r="AE28" s="63">
        <v>1</v>
      </c>
      <c r="AF28" s="63">
        <v>1</v>
      </c>
      <c r="AG28" s="63">
        <v>1</v>
      </c>
      <c r="AH28" s="63">
        <v>1</v>
      </c>
      <c r="AI28" s="63">
        <v>1</v>
      </c>
      <c r="AJ28" s="63">
        <v>1</v>
      </c>
      <c r="AK28" s="63">
        <v>1</v>
      </c>
      <c r="AL28" s="63">
        <v>1</v>
      </c>
      <c r="AM28" s="63">
        <v>1</v>
      </c>
      <c r="AN28" s="63">
        <v>1</v>
      </c>
      <c r="AO28" s="63">
        <v>1</v>
      </c>
      <c r="AP28" s="63">
        <v>1</v>
      </c>
      <c r="AQ28" s="63">
        <v>1</v>
      </c>
      <c r="AR28" s="63">
        <v>1</v>
      </c>
      <c r="AS28" s="63">
        <v>1</v>
      </c>
    </row>
    <row r="29" spans="1:45" s="4" customFormat="1" ht="18.75" customHeight="1" outlineLevel="1">
      <c r="A29" s="51"/>
      <c r="B29" s="7"/>
      <c r="C29" s="73">
        <v>4</v>
      </c>
      <c r="D29" s="74"/>
      <c r="E29" s="49">
        <f t="shared" si="3"/>
        <v>0</v>
      </c>
      <c r="F29" s="50">
        <f>IF(J17="Rent Free Period",IF((E15-F26-F27-F28)&gt;E21,E21,(E15-F26-F27-F28)),IF(J17&gt;=C29,(E15/J17),0))</f>
        <v>0</v>
      </c>
      <c r="G29" s="50">
        <f t="shared" si="0"/>
        <v>0</v>
      </c>
      <c r="H29" s="71">
        <f t="shared" si="1"/>
        <v>0</v>
      </c>
      <c r="I29" s="72"/>
      <c r="J29" s="50">
        <f t="shared" si="2"/>
        <v>0</v>
      </c>
      <c r="K29" s="7"/>
      <c r="L29" s="7"/>
      <c r="M29" s="7"/>
      <c r="R29" s="17"/>
      <c r="S29" s="57">
        <v>7</v>
      </c>
      <c r="T29" s="57"/>
      <c r="U29" s="57">
        <v>7</v>
      </c>
      <c r="V29" s="57"/>
      <c r="W29" s="17"/>
      <c r="X29" s="17"/>
      <c r="Y29" s="57">
        <v>2</v>
      </c>
      <c r="Z29" s="57">
        <v>2</v>
      </c>
      <c r="AA29" s="57">
        <v>2</v>
      </c>
      <c r="AB29" s="57">
        <v>2</v>
      </c>
      <c r="AC29" s="57">
        <v>2</v>
      </c>
      <c r="AD29" s="57">
        <v>2</v>
      </c>
      <c r="AE29" s="57">
        <v>2</v>
      </c>
      <c r="AF29" s="57">
        <v>2</v>
      </c>
      <c r="AG29" s="57">
        <v>2</v>
      </c>
      <c r="AH29" s="57">
        <v>2</v>
      </c>
      <c r="AI29" s="57">
        <v>2</v>
      </c>
      <c r="AJ29" s="57">
        <v>2</v>
      </c>
      <c r="AK29" s="57">
        <v>2</v>
      </c>
      <c r="AL29" s="57">
        <v>2</v>
      </c>
      <c r="AM29" s="57">
        <v>2</v>
      </c>
      <c r="AN29" s="57">
        <v>2</v>
      </c>
      <c r="AO29" s="57">
        <v>2</v>
      </c>
      <c r="AP29" s="57">
        <v>2</v>
      </c>
      <c r="AQ29" s="57">
        <v>2</v>
      </c>
      <c r="AR29" s="57">
        <v>2</v>
      </c>
      <c r="AS29" s="57">
        <v>2</v>
      </c>
    </row>
    <row r="30" spans="1:45" s="4" customFormat="1" ht="18.75" customHeight="1" outlineLevel="1">
      <c r="A30" s="51"/>
      <c r="B30" s="7"/>
      <c r="C30" s="73">
        <v>5</v>
      </c>
      <c r="D30" s="74"/>
      <c r="E30" s="49">
        <f t="shared" si="3"/>
        <v>0</v>
      </c>
      <c r="F30" s="50">
        <f>IF(J17="Rent Free Period",IF((E15-F26-F27-F28-F29)&gt;E21,E21,(E15-F26-F27-F28-F29)),IF(J17&gt;=C30,(E15/J17),0))</f>
        <v>0</v>
      </c>
      <c r="G30" s="50">
        <f t="shared" si="0"/>
        <v>0</v>
      </c>
      <c r="H30" s="71">
        <f t="shared" si="1"/>
        <v>0</v>
      </c>
      <c r="I30" s="72"/>
      <c r="J30" s="50">
        <f t="shared" si="2"/>
        <v>0</v>
      </c>
      <c r="K30" s="7"/>
      <c r="L30" s="7"/>
      <c r="M30" s="7"/>
      <c r="N30" s="17"/>
      <c r="O30" s="17"/>
      <c r="P30" s="17"/>
      <c r="Q30" s="17"/>
      <c r="R30" s="17"/>
      <c r="S30" s="57">
        <v>8</v>
      </c>
      <c r="T30" s="57"/>
      <c r="U30" s="57">
        <v>8</v>
      </c>
      <c r="V30" s="57"/>
      <c r="W30" s="17"/>
      <c r="X30" s="17"/>
      <c r="Y30" s="57">
        <v>3</v>
      </c>
      <c r="Z30" s="57">
        <v>3</v>
      </c>
      <c r="AA30" s="57">
        <v>3</v>
      </c>
      <c r="AB30" s="57">
        <v>3</v>
      </c>
      <c r="AC30" s="57">
        <v>3</v>
      </c>
      <c r="AD30" s="57">
        <v>3</v>
      </c>
      <c r="AE30" s="57">
        <v>3</v>
      </c>
      <c r="AF30" s="57">
        <v>3</v>
      </c>
      <c r="AG30" s="57">
        <v>3</v>
      </c>
      <c r="AH30" s="57">
        <v>3</v>
      </c>
      <c r="AI30" s="57">
        <v>3</v>
      </c>
      <c r="AJ30" s="57">
        <v>3</v>
      </c>
      <c r="AK30" s="57">
        <v>3</v>
      </c>
      <c r="AL30" s="57">
        <v>3</v>
      </c>
      <c r="AM30" s="57">
        <v>3</v>
      </c>
      <c r="AN30" s="57">
        <v>3</v>
      </c>
      <c r="AO30" s="57">
        <v>3</v>
      </c>
      <c r="AP30" s="57">
        <v>3</v>
      </c>
      <c r="AQ30" s="57">
        <v>3</v>
      </c>
      <c r="AR30" s="57">
        <v>3</v>
      </c>
      <c r="AS30" s="57">
        <v>3</v>
      </c>
    </row>
    <row r="31" spans="1:45" s="4" customFormat="1" ht="18.75" customHeight="1" outlineLevel="1">
      <c r="A31" s="51"/>
      <c r="B31" s="7"/>
      <c r="C31" s="73" t="str">
        <f>IF(J15&gt;=6, 6,"")</f>
        <v/>
      </c>
      <c r="D31" s="74"/>
      <c r="E31" s="49">
        <f t="shared" si="3"/>
        <v>0</v>
      </c>
      <c r="F31" s="50">
        <f>IF(J17="",0,(IF(J17="Rent Free Period",IF((E15-F26-F27-F28-F29-F30)&gt;E21,E21,(E15-F26-F27-F28-F29-F30)),IF(J17&gt;=C31,(E15/J17),0))))</f>
        <v>0</v>
      </c>
      <c r="G31" s="50">
        <f t="shared" si="0"/>
        <v>0</v>
      </c>
      <c r="H31" s="71">
        <f t="shared" si="1"/>
        <v>0</v>
      </c>
      <c r="I31" s="72"/>
      <c r="J31" s="50">
        <f t="shared" si="2"/>
        <v>0</v>
      </c>
      <c r="K31" s="7"/>
      <c r="L31" s="7"/>
      <c r="M31" s="7"/>
      <c r="N31" s="17"/>
      <c r="O31" s="17"/>
      <c r="P31" s="17"/>
      <c r="Q31" s="17"/>
      <c r="R31" s="17"/>
      <c r="S31" s="57">
        <v>9</v>
      </c>
      <c r="T31" s="57"/>
      <c r="U31" s="57">
        <v>9</v>
      </c>
      <c r="V31" s="57"/>
      <c r="W31" s="17"/>
      <c r="X31" s="17"/>
      <c r="Y31" s="57">
        <v>4</v>
      </c>
      <c r="Z31" s="57">
        <v>4</v>
      </c>
      <c r="AA31" s="57">
        <v>4</v>
      </c>
      <c r="AB31" s="57">
        <v>4</v>
      </c>
      <c r="AC31" s="57">
        <v>4</v>
      </c>
      <c r="AD31" s="57">
        <v>4</v>
      </c>
      <c r="AE31" s="57">
        <v>4</v>
      </c>
      <c r="AF31" s="57">
        <v>4</v>
      </c>
      <c r="AG31" s="57">
        <v>4</v>
      </c>
      <c r="AH31" s="57">
        <v>4</v>
      </c>
      <c r="AI31" s="57">
        <v>4</v>
      </c>
      <c r="AJ31" s="57">
        <v>4</v>
      </c>
      <c r="AK31" s="57">
        <v>4</v>
      </c>
      <c r="AL31" s="57">
        <v>4</v>
      </c>
      <c r="AM31" s="57">
        <v>4</v>
      </c>
      <c r="AN31" s="57">
        <v>4</v>
      </c>
      <c r="AO31" s="57">
        <v>4</v>
      </c>
      <c r="AP31" s="57">
        <v>4</v>
      </c>
      <c r="AQ31" s="57">
        <v>4</v>
      </c>
      <c r="AR31" s="57">
        <v>4</v>
      </c>
      <c r="AS31" s="57">
        <v>4</v>
      </c>
    </row>
    <row r="32" spans="1:45" ht="18.75" customHeight="1" outlineLevel="1">
      <c r="A32" s="26"/>
      <c r="B32" s="26"/>
      <c r="C32" s="73" t="str">
        <f>IF(J15&gt;=7, 7,"")</f>
        <v/>
      </c>
      <c r="D32" s="74"/>
      <c r="E32" s="49">
        <f t="shared" si="3"/>
        <v>0</v>
      </c>
      <c r="F32" s="50">
        <f>IF(J17="",0,(IF(J17="Rent Free Period",IF((E15-F26-F27-F28-F29-F30-F31)&gt;E21,E21,(E15-F26-F27-F28-F29-F30-F31)),IF(J17&gt;=C32,(E15/J17),0))))</f>
        <v>0</v>
      </c>
      <c r="G32" s="50">
        <f t="shared" si="0"/>
        <v>0</v>
      </c>
      <c r="H32" s="71">
        <f t="shared" ref="H32:H44" si="4">G32/4</f>
        <v>0</v>
      </c>
      <c r="I32" s="72"/>
      <c r="J32" s="50">
        <f t="shared" ref="J32:J50" si="5">G32/12</f>
        <v>0</v>
      </c>
      <c r="K32" s="27"/>
      <c r="L32" s="27"/>
      <c r="M32" s="27"/>
      <c r="N32" s="11"/>
      <c r="O32" s="11"/>
      <c r="P32" s="11"/>
      <c r="Q32" s="11"/>
      <c r="R32" s="11"/>
      <c r="S32" s="58">
        <v>10</v>
      </c>
      <c r="T32" s="58"/>
      <c r="U32" s="58">
        <v>10</v>
      </c>
      <c r="V32" s="58"/>
      <c r="W32" s="11"/>
      <c r="X32" s="11"/>
      <c r="Y32" s="58">
        <v>5</v>
      </c>
      <c r="Z32" s="58">
        <v>5</v>
      </c>
      <c r="AA32" s="58">
        <v>5</v>
      </c>
      <c r="AB32" s="58">
        <v>5</v>
      </c>
      <c r="AC32" s="58">
        <v>5</v>
      </c>
      <c r="AD32" s="58">
        <v>5</v>
      </c>
      <c r="AE32" s="58">
        <v>5</v>
      </c>
      <c r="AF32" s="58">
        <v>5</v>
      </c>
      <c r="AG32" s="58">
        <v>5</v>
      </c>
      <c r="AH32" s="58">
        <v>5</v>
      </c>
      <c r="AI32" s="58">
        <v>5</v>
      </c>
      <c r="AJ32" s="58">
        <v>5</v>
      </c>
      <c r="AK32" s="58">
        <v>5</v>
      </c>
      <c r="AL32" s="58">
        <v>5</v>
      </c>
      <c r="AM32" s="58">
        <v>5</v>
      </c>
      <c r="AN32" s="58">
        <v>5</v>
      </c>
      <c r="AO32" s="58">
        <v>5</v>
      </c>
      <c r="AP32" s="58">
        <v>5</v>
      </c>
      <c r="AQ32" s="58">
        <v>5</v>
      </c>
      <c r="AR32" s="58">
        <v>5</v>
      </c>
      <c r="AS32" s="58">
        <v>5</v>
      </c>
    </row>
    <row r="33" spans="1:46" ht="18.75" customHeight="1" outlineLevel="1">
      <c r="A33" s="26"/>
      <c r="B33" s="26"/>
      <c r="C33" s="73" t="str">
        <f>IF(J15&gt;=8, 8,"")</f>
        <v/>
      </c>
      <c r="D33" s="74"/>
      <c r="E33" s="49">
        <f t="shared" si="3"/>
        <v>0</v>
      </c>
      <c r="F33" s="50">
        <f>IF(J17="",0,(IF(J17="Rent Free Period",IF((E15-F26-F27-F28-F29-F30-F31-F32)&gt;E21,E21,(E15-F26-F27-F28-F29-F30-F31-F32)),IF(J17&gt;=C33,(E15/J17),0))))</f>
        <v>0</v>
      </c>
      <c r="G33" s="50">
        <f t="shared" si="0"/>
        <v>0</v>
      </c>
      <c r="H33" s="71">
        <f t="shared" si="4"/>
        <v>0</v>
      </c>
      <c r="I33" s="72"/>
      <c r="J33" s="50">
        <f t="shared" si="5"/>
        <v>0</v>
      </c>
      <c r="K33" s="26"/>
      <c r="L33" s="26"/>
      <c r="M33" s="26"/>
      <c r="N33" s="10"/>
      <c r="O33" s="10"/>
      <c r="P33" s="10"/>
      <c r="Q33" s="10"/>
      <c r="R33" s="10"/>
      <c r="S33" s="58">
        <v>11</v>
      </c>
      <c r="T33" s="58"/>
      <c r="U33" s="58"/>
      <c r="V33" s="59"/>
      <c r="W33" s="10"/>
      <c r="X33" s="10"/>
      <c r="Y33" s="58"/>
      <c r="Z33" s="58">
        <v>6</v>
      </c>
      <c r="AA33" s="58">
        <v>6</v>
      </c>
      <c r="AB33" s="66">
        <v>6</v>
      </c>
      <c r="AC33" s="66">
        <v>6</v>
      </c>
      <c r="AD33" s="65">
        <v>6</v>
      </c>
      <c r="AE33" s="64">
        <v>6</v>
      </c>
      <c r="AF33" s="64">
        <v>6</v>
      </c>
      <c r="AG33" s="64">
        <v>6</v>
      </c>
      <c r="AH33" s="64">
        <v>6</v>
      </c>
      <c r="AI33" s="64">
        <v>6</v>
      </c>
      <c r="AJ33" s="64">
        <v>6</v>
      </c>
      <c r="AK33" s="64">
        <v>6</v>
      </c>
      <c r="AL33" s="64">
        <v>6</v>
      </c>
      <c r="AM33" s="64">
        <v>6</v>
      </c>
      <c r="AN33" s="64">
        <v>6</v>
      </c>
      <c r="AO33" s="64">
        <v>6</v>
      </c>
      <c r="AP33" s="64">
        <v>6</v>
      </c>
      <c r="AQ33" s="64">
        <v>6</v>
      </c>
      <c r="AR33" s="64">
        <v>6</v>
      </c>
      <c r="AS33" s="64">
        <v>6</v>
      </c>
    </row>
    <row r="34" spans="1:46" ht="18.75" customHeight="1" outlineLevel="1">
      <c r="A34" s="26"/>
      <c r="B34" s="5"/>
      <c r="C34" s="73" t="str">
        <f>IF(J15&gt;=9, 9,"")</f>
        <v/>
      </c>
      <c r="D34" s="74"/>
      <c r="E34" s="49">
        <f t="shared" si="3"/>
        <v>0</v>
      </c>
      <c r="F34" s="50">
        <f>IF(J17="",0,(IF(J17="Rent Free Period",IF((E15-F26-F27-F28-F29-F30-F31-F32-F33)&gt;E21,E21,(E15-F26-F27-F28-F29-F30-F31-F32-F33)),IF(J17&gt;=C34,(E15/J17),0))))</f>
        <v>0</v>
      </c>
      <c r="G34" s="50">
        <f t="shared" si="0"/>
        <v>0</v>
      </c>
      <c r="H34" s="71">
        <f t="shared" si="4"/>
        <v>0</v>
      </c>
      <c r="I34" s="72"/>
      <c r="J34" s="50">
        <f t="shared" si="5"/>
        <v>0</v>
      </c>
      <c r="K34" s="5"/>
      <c r="L34" s="5"/>
      <c r="M34" s="5"/>
      <c r="S34" s="64">
        <v>12</v>
      </c>
      <c r="T34" s="64"/>
      <c r="U34" s="64"/>
      <c r="V34" s="60"/>
      <c r="Y34" s="64"/>
      <c r="Z34" s="64"/>
      <c r="AA34" s="58">
        <v>7</v>
      </c>
      <c r="AB34" s="66">
        <v>7</v>
      </c>
      <c r="AC34" s="66">
        <v>7</v>
      </c>
      <c r="AD34" s="65">
        <v>7</v>
      </c>
      <c r="AE34" s="64">
        <v>7</v>
      </c>
      <c r="AF34" s="64">
        <v>7</v>
      </c>
      <c r="AG34" s="64">
        <v>7</v>
      </c>
      <c r="AH34" s="64">
        <v>7</v>
      </c>
      <c r="AI34" s="64">
        <v>7</v>
      </c>
      <c r="AJ34" s="64">
        <v>7</v>
      </c>
      <c r="AK34" s="64">
        <v>7</v>
      </c>
      <c r="AL34" s="64">
        <v>7</v>
      </c>
      <c r="AM34" s="64">
        <v>7</v>
      </c>
      <c r="AN34" s="64">
        <v>7</v>
      </c>
      <c r="AO34" s="64">
        <v>7</v>
      </c>
      <c r="AP34" s="64">
        <v>7</v>
      </c>
      <c r="AQ34" s="64">
        <v>7</v>
      </c>
      <c r="AR34" s="64">
        <v>7</v>
      </c>
      <c r="AS34" s="64">
        <v>7</v>
      </c>
    </row>
    <row r="35" spans="1:46" ht="18.75" customHeight="1" outlineLevel="1">
      <c r="A35" s="8"/>
      <c r="B35" s="8"/>
      <c r="C35" s="73" t="str">
        <f>IF(J15&gt;=10, 10,"")</f>
        <v/>
      </c>
      <c r="D35" s="74"/>
      <c r="E35" s="49">
        <f t="shared" si="3"/>
        <v>0</v>
      </c>
      <c r="F35" s="50">
        <f>IF(J17="",0,(IF(J17="Rent Free Period",IF((E15-SUM(F26:F34))&gt;E21,E21,(E15-SUM(F26:F34))),IF(J17&gt;=C35,(E15/J17),0))))</f>
        <v>0</v>
      </c>
      <c r="G35" s="50">
        <f t="shared" si="0"/>
        <v>0</v>
      </c>
      <c r="H35" s="71">
        <f t="shared" si="4"/>
        <v>0</v>
      </c>
      <c r="I35" s="72"/>
      <c r="J35" s="50">
        <f t="shared" si="5"/>
        <v>0</v>
      </c>
      <c r="K35" s="8"/>
      <c r="L35" s="8"/>
      <c r="M35" s="8"/>
      <c r="N35" s="8"/>
      <c r="O35" s="8"/>
      <c r="P35" s="8"/>
      <c r="Q35" s="8"/>
      <c r="R35" s="8"/>
      <c r="S35" s="65">
        <v>13</v>
      </c>
      <c r="T35" s="65"/>
      <c r="U35" s="65"/>
      <c r="V35" s="61"/>
      <c r="W35" s="8"/>
      <c r="X35" s="8"/>
      <c r="Y35" s="65"/>
      <c r="Z35" s="65"/>
      <c r="AA35" s="65"/>
      <c r="AB35" s="65">
        <v>8</v>
      </c>
      <c r="AC35" s="65">
        <v>8</v>
      </c>
      <c r="AD35" s="65">
        <v>8</v>
      </c>
      <c r="AE35" s="64">
        <v>8</v>
      </c>
      <c r="AF35" s="64">
        <v>8</v>
      </c>
      <c r="AG35" s="64">
        <v>8</v>
      </c>
      <c r="AH35" s="64">
        <v>8</v>
      </c>
      <c r="AI35" s="64">
        <v>8</v>
      </c>
      <c r="AJ35" s="64">
        <v>8</v>
      </c>
      <c r="AK35" s="64">
        <v>8</v>
      </c>
      <c r="AL35" s="64">
        <v>8</v>
      </c>
      <c r="AM35" s="64">
        <v>8</v>
      </c>
      <c r="AN35" s="64">
        <v>8</v>
      </c>
      <c r="AO35" s="64">
        <v>8</v>
      </c>
      <c r="AP35" s="64">
        <v>8</v>
      </c>
      <c r="AQ35" s="64">
        <v>8</v>
      </c>
      <c r="AR35" s="64">
        <v>8</v>
      </c>
      <c r="AS35" s="64">
        <v>8</v>
      </c>
    </row>
    <row r="36" spans="1:46" ht="18.75" customHeight="1" outlineLevel="1">
      <c r="A36" s="5"/>
      <c r="B36" s="5"/>
      <c r="C36" s="73" t="str">
        <f>IF(J15&gt;=11, 11,"")</f>
        <v/>
      </c>
      <c r="D36" s="74"/>
      <c r="E36" s="49">
        <f t="shared" si="3"/>
        <v>0</v>
      </c>
      <c r="F36" s="50">
        <f>IF(J17="",0,(IF(J17="Rent Free Period",IF((E15-SUM(F26:F35))&gt;E21,E21,(E15-SUM(F26:F35))),IF(J17&gt;=C36,(E15/J17),0))))</f>
        <v>0</v>
      </c>
      <c r="G36" s="50">
        <f t="shared" ref="G36:G50" si="6">E36-F36</f>
        <v>0</v>
      </c>
      <c r="H36" s="71">
        <f t="shared" si="4"/>
        <v>0</v>
      </c>
      <c r="I36" s="72"/>
      <c r="J36" s="50">
        <f t="shared" si="5"/>
        <v>0</v>
      </c>
      <c r="K36" s="5"/>
      <c r="L36" s="5"/>
      <c r="M36" s="5"/>
      <c r="N36" s="5"/>
      <c r="O36" s="5"/>
      <c r="P36" s="5"/>
      <c r="Q36" s="5"/>
      <c r="R36" s="5"/>
      <c r="S36" s="66">
        <v>14</v>
      </c>
      <c r="T36" s="66"/>
      <c r="U36" s="66"/>
      <c r="V36" s="62"/>
      <c r="W36" s="5"/>
      <c r="X36" s="5"/>
      <c r="Y36" s="66"/>
      <c r="Z36" s="66"/>
      <c r="AA36" s="66"/>
      <c r="AB36" s="66"/>
      <c r="AC36" s="66">
        <v>9</v>
      </c>
      <c r="AD36" s="66">
        <v>9</v>
      </c>
      <c r="AE36" s="64">
        <v>9</v>
      </c>
      <c r="AF36" s="64">
        <v>9</v>
      </c>
      <c r="AG36" s="64">
        <v>9</v>
      </c>
      <c r="AH36" s="64">
        <v>9</v>
      </c>
      <c r="AI36" s="64">
        <v>9</v>
      </c>
      <c r="AJ36" s="64">
        <v>9</v>
      </c>
      <c r="AK36" s="64">
        <v>9</v>
      </c>
      <c r="AL36" s="64">
        <v>9</v>
      </c>
      <c r="AM36" s="64">
        <v>9</v>
      </c>
      <c r="AN36" s="64">
        <v>9</v>
      </c>
      <c r="AO36" s="64">
        <v>9</v>
      </c>
      <c r="AP36" s="64">
        <v>9</v>
      </c>
      <c r="AQ36" s="64">
        <v>9</v>
      </c>
      <c r="AR36" s="64">
        <v>9</v>
      </c>
      <c r="AS36" s="64">
        <v>9</v>
      </c>
    </row>
    <row r="37" spans="1:46" ht="18.75" customHeight="1" outlineLevel="1">
      <c r="A37" s="5"/>
      <c r="B37" s="5"/>
      <c r="C37" s="73" t="str">
        <f>IF(J15&gt;=12, 12,"")</f>
        <v/>
      </c>
      <c r="D37" s="74"/>
      <c r="E37" s="49">
        <f t="shared" si="3"/>
        <v>0</v>
      </c>
      <c r="F37" s="50">
        <f>IF(J17="",0,(IF(J17="Rent Free Period",IF((E15-SUM(F26:F36))&gt;E21,E21,(E15-SUM(F26:F36))),IF(J17&gt;=C37,(E15/J17),0))))</f>
        <v>0</v>
      </c>
      <c r="G37" s="50">
        <f t="shared" si="6"/>
        <v>0</v>
      </c>
      <c r="H37" s="71">
        <f t="shared" si="4"/>
        <v>0</v>
      </c>
      <c r="I37" s="72"/>
      <c r="J37" s="50">
        <f t="shared" si="5"/>
        <v>0</v>
      </c>
      <c r="K37" s="5"/>
      <c r="L37" s="5"/>
      <c r="M37" s="5"/>
      <c r="S37" s="64">
        <v>15</v>
      </c>
      <c r="T37" s="64"/>
      <c r="U37" s="64"/>
      <c r="V37" s="60"/>
      <c r="Y37" s="64"/>
      <c r="Z37" s="64"/>
      <c r="AA37" s="64"/>
      <c r="AB37" s="64"/>
      <c r="AC37" s="64"/>
      <c r="AD37" s="64">
        <v>10</v>
      </c>
      <c r="AE37" s="64">
        <v>10</v>
      </c>
      <c r="AF37" s="64">
        <v>10</v>
      </c>
      <c r="AG37" s="64">
        <v>10</v>
      </c>
      <c r="AH37" s="64">
        <v>10</v>
      </c>
      <c r="AI37" s="64">
        <v>10</v>
      </c>
      <c r="AJ37" s="64">
        <v>10</v>
      </c>
      <c r="AK37" s="64">
        <v>10</v>
      </c>
      <c r="AL37" s="64">
        <v>10</v>
      </c>
      <c r="AM37" s="64">
        <v>10</v>
      </c>
      <c r="AN37" s="64">
        <v>10</v>
      </c>
      <c r="AO37" s="64">
        <v>10</v>
      </c>
      <c r="AP37" s="64">
        <v>10</v>
      </c>
      <c r="AQ37" s="64">
        <v>10</v>
      </c>
      <c r="AR37" s="64">
        <v>10</v>
      </c>
      <c r="AS37" s="64">
        <v>10</v>
      </c>
    </row>
    <row r="38" spans="1:46" ht="18.75" customHeight="1" outlineLevel="1">
      <c r="A38" s="5"/>
      <c r="B38" s="5"/>
      <c r="C38" s="73" t="str">
        <f>IF(J15&gt;=13, 13,"")</f>
        <v/>
      </c>
      <c r="D38" s="74"/>
      <c r="E38" s="49">
        <f t="shared" si="3"/>
        <v>0</v>
      </c>
      <c r="F38" s="50">
        <f>IF(J17="",0,(IF(J17="Rent Free Period",IF((E15-SUM(F26:F37))&gt;E21,E21,(E15-SUM(F26:F37))),IF(J17&gt;=C38,(E15/J17),0))))</f>
        <v>0</v>
      </c>
      <c r="G38" s="50">
        <f t="shared" si="6"/>
        <v>0</v>
      </c>
      <c r="H38" s="71">
        <f t="shared" si="4"/>
        <v>0</v>
      </c>
      <c r="I38" s="72"/>
      <c r="J38" s="50">
        <f t="shared" si="5"/>
        <v>0</v>
      </c>
      <c r="K38" s="5"/>
      <c r="L38" s="5"/>
      <c r="M38" s="5"/>
      <c r="S38" s="64">
        <v>16</v>
      </c>
      <c r="T38" s="64"/>
      <c r="U38" s="64"/>
      <c r="V38" s="60"/>
      <c r="Y38" s="64"/>
      <c r="Z38" s="64"/>
      <c r="AA38" s="64"/>
      <c r="AB38" s="64"/>
      <c r="AC38" s="64"/>
      <c r="AD38" s="64"/>
      <c r="AE38" s="64">
        <v>11</v>
      </c>
      <c r="AF38" s="64">
        <v>11</v>
      </c>
      <c r="AG38" s="64">
        <v>11</v>
      </c>
      <c r="AH38" s="64">
        <v>11</v>
      </c>
      <c r="AI38" s="64">
        <v>11</v>
      </c>
      <c r="AJ38" s="64">
        <v>11</v>
      </c>
      <c r="AK38" s="64">
        <v>11</v>
      </c>
      <c r="AL38" s="64">
        <v>11</v>
      </c>
      <c r="AM38" s="64">
        <v>11</v>
      </c>
      <c r="AN38" s="64">
        <v>11</v>
      </c>
      <c r="AO38" s="64">
        <v>11</v>
      </c>
      <c r="AP38" s="64">
        <v>11</v>
      </c>
      <c r="AQ38" s="64">
        <v>11</v>
      </c>
      <c r="AR38" s="64">
        <v>11</v>
      </c>
      <c r="AS38" s="64">
        <v>11</v>
      </c>
    </row>
    <row r="39" spans="1:46" ht="18.75" customHeight="1" outlineLevel="1">
      <c r="A39" s="5"/>
      <c r="B39" s="5"/>
      <c r="C39" s="73" t="str">
        <f>IF(J15&gt;=14, 14,"")</f>
        <v/>
      </c>
      <c r="D39" s="74"/>
      <c r="E39" s="49">
        <f t="shared" si="3"/>
        <v>0</v>
      </c>
      <c r="F39" s="50">
        <f>IF(J17="",0,(IF(J17="Rent Free Period",IF((E15-SUM(F26:F38))&gt;E21,E21,(E15-SUM(F26:F38))),IF(J17&gt;=C39,(E15/J17),0))))</f>
        <v>0</v>
      </c>
      <c r="G39" s="50">
        <f t="shared" si="6"/>
        <v>0</v>
      </c>
      <c r="H39" s="71">
        <f t="shared" si="4"/>
        <v>0</v>
      </c>
      <c r="I39" s="72"/>
      <c r="J39" s="50">
        <f t="shared" si="5"/>
        <v>0</v>
      </c>
      <c r="K39" s="5"/>
      <c r="L39" s="5"/>
      <c r="M39" s="5"/>
      <c r="S39" s="64">
        <v>17</v>
      </c>
      <c r="T39" s="64"/>
      <c r="U39" s="64"/>
      <c r="V39" s="60"/>
      <c r="Y39" s="64"/>
      <c r="Z39" s="64"/>
      <c r="AA39" s="64"/>
      <c r="AB39" s="64"/>
      <c r="AC39" s="64"/>
      <c r="AD39" s="64"/>
      <c r="AE39" s="64"/>
      <c r="AF39" s="64">
        <v>12</v>
      </c>
      <c r="AG39" s="64">
        <v>12</v>
      </c>
      <c r="AH39" s="64">
        <v>12</v>
      </c>
      <c r="AI39" s="64">
        <v>12</v>
      </c>
      <c r="AJ39" s="64">
        <v>12</v>
      </c>
      <c r="AK39" s="64">
        <v>12</v>
      </c>
      <c r="AL39" s="64">
        <v>12</v>
      </c>
      <c r="AM39" s="64">
        <v>12</v>
      </c>
      <c r="AN39" s="64">
        <v>12</v>
      </c>
      <c r="AO39" s="64">
        <v>12</v>
      </c>
      <c r="AP39" s="64">
        <v>12</v>
      </c>
      <c r="AQ39" s="64">
        <v>12</v>
      </c>
      <c r="AR39" s="64">
        <v>12</v>
      </c>
      <c r="AS39" s="64">
        <v>12</v>
      </c>
    </row>
    <row r="40" spans="1:46" ht="18.75" customHeight="1" outlineLevel="1">
      <c r="A40" s="5"/>
      <c r="B40" s="5"/>
      <c r="C40" s="73" t="str">
        <f>IF(J15&gt;=15, 15,"")</f>
        <v/>
      </c>
      <c r="D40" s="74"/>
      <c r="E40" s="49">
        <f t="shared" si="3"/>
        <v>0</v>
      </c>
      <c r="F40" s="50">
        <f>IF(J17="",0,(IF(J17="Rent Free Period",IF((E15-SUM(F26:F39))&gt;E21,E21,(E15-SUM(F26:F39))),IF(J17&gt;=C40,(E15/J17),0))))</f>
        <v>0</v>
      </c>
      <c r="G40" s="50">
        <f t="shared" si="6"/>
        <v>0</v>
      </c>
      <c r="H40" s="71">
        <f t="shared" si="4"/>
        <v>0</v>
      </c>
      <c r="I40" s="72"/>
      <c r="J40" s="50">
        <f t="shared" si="5"/>
        <v>0</v>
      </c>
      <c r="K40" s="5"/>
      <c r="L40" s="5"/>
      <c r="M40" s="5"/>
      <c r="S40" s="64">
        <v>18</v>
      </c>
      <c r="T40" s="64"/>
      <c r="U40" s="64"/>
      <c r="V40" s="60"/>
      <c r="Y40" s="64"/>
      <c r="Z40" s="64"/>
      <c r="AA40" s="64"/>
      <c r="AB40" s="64"/>
      <c r="AC40" s="64"/>
      <c r="AD40" s="64"/>
      <c r="AE40" s="64"/>
      <c r="AF40" s="64"/>
      <c r="AG40" s="64">
        <v>13</v>
      </c>
      <c r="AH40" s="64">
        <v>13</v>
      </c>
      <c r="AI40" s="64">
        <v>13</v>
      </c>
      <c r="AJ40" s="64">
        <v>13</v>
      </c>
      <c r="AK40" s="64">
        <v>13</v>
      </c>
      <c r="AL40" s="64">
        <v>13</v>
      </c>
      <c r="AM40" s="64">
        <v>13</v>
      </c>
      <c r="AN40" s="64">
        <v>13</v>
      </c>
      <c r="AO40" s="64">
        <v>13</v>
      </c>
      <c r="AP40" s="64">
        <v>13</v>
      </c>
      <c r="AQ40" s="64">
        <v>13</v>
      </c>
      <c r="AR40" s="64">
        <v>13</v>
      </c>
      <c r="AS40" s="64">
        <v>13</v>
      </c>
    </row>
    <row r="41" spans="1:46" ht="18.75" customHeight="1" outlineLevel="1">
      <c r="A41" s="5"/>
      <c r="B41" s="5"/>
      <c r="C41" s="73" t="str">
        <f>IF(J15&gt;=16, 16,"")</f>
        <v/>
      </c>
      <c r="D41" s="74"/>
      <c r="E41" s="49">
        <f t="shared" si="3"/>
        <v>0</v>
      </c>
      <c r="F41" s="50">
        <f>IF(J17="",0,(IF(J17="Rent Free Period",IF((E15-SUM(F26:F40))&gt;E21,E21,(E15-SUM(F26:F40))),IF(J17&gt;=C41,(E15/J17),0))))</f>
        <v>0</v>
      </c>
      <c r="G41" s="50">
        <f t="shared" si="6"/>
        <v>0</v>
      </c>
      <c r="H41" s="71">
        <f t="shared" si="4"/>
        <v>0</v>
      </c>
      <c r="I41" s="72"/>
      <c r="J41" s="50">
        <f t="shared" si="5"/>
        <v>0</v>
      </c>
      <c r="K41" s="5"/>
      <c r="L41" s="5"/>
      <c r="M41" s="5"/>
      <c r="S41" s="64">
        <v>19</v>
      </c>
      <c r="T41" s="64"/>
      <c r="U41" s="64"/>
      <c r="V41" s="60"/>
      <c r="Y41" s="64"/>
      <c r="Z41" s="64"/>
      <c r="AA41" s="64"/>
      <c r="AB41" s="64"/>
      <c r="AC41" s="64"/>
      <c r="AD41" s="64"/>
      <c r="AE41" s="64"/>
      <c r="AF41" s="64"/>
      <c r="AG41" s="64"/>
      <c r="AH41" s="64">
        <v>14</v>
      </c>
      <c r="AI41" s="64">
        <v>14</v>
      </c>
      <c r="AJ41" s="64">
        <v>14</v>
      </c>
      <c r="AK41" s="64">
        <v>14</v>
      </c>
      <c r="AL41" s="64">
        <v>14</v>
      </c>
      <c r="AM41" s="64">
        <v>14</v>
      </c>
      <c r="AN41" s="64">
        <v>14</v>
      </c>
      <c r="AO41" s="64">
        <v>14</v>
      </c>
      <c r="AP41" s="64">
        <v>14</v>
      </c>
      <c r="AQ41" s="64">
        <v>14</v>
      </c>
      <c r="AR41" s="64">
        <v>14</v>
      </c>
      <c r="AS41" s="64">
        <v>14</v>
      </c>
    </row>
    <row r="42" spans="1:46" ht="18.75" customHeight="1" outlineLevel="1">
      <c r="A42" s="5"/>
      <c r="B42" s="5"/>
      <c r="C42" s="73" t="str">
        <f>IF(J15&gt;=17, 17,"")</f>
        <v/>
      </c>
      <c r="D42" s="74"/>
      <c r="E42" s="49">
        <f t="shared" si="3"/>
        <v>0</v>
      </c>
      <c r="F42" s="50">
        <f>IF(J17="",0,(IF(J17="Rent Free Period",IF((E15-SUM(F26:F41))&gt;E21,E21,(E15-SUM(F26:F41))),IF(J17&gt;=C42,(E15/J17),0))))</f>
        <v>0</v>
      </c>
      <c r="G42" s="50">
        <f t="shared" si="6"/>
        <v>0</v>
      </c>
      <c r="H42" s="71">
        <f t="shared" si="4"/>
        <v>0</v>
      </c>
      <c r="I42" s="72"/>
      <c r="J42" s="50">
        <f t="shared" si="5"/>
        <v>0</v>
      </c>
      <c r="K42" s="5"/>
      <c r="L42" s="5"/>
      <c r="M42" s="5"/>
      <c r="S42" s="64">
        <v>20</v>
      </c>
      <c r="T42" s="64"/>
      <c r="U42" s="64"/>
      <c r="V42" s="60"/>
      <c r="Y42" s="64"/>
      <c r="Z42" s="64"/>
      <c r="AA42" s="64"/>
      <c r="AB42" s="64"/>
      <c r="AC42" s="64"/>
      <c r="AD42" s="64"/>
      <c r="AE42" s="64"/>
      <c r="AF42" s="64"/>
      <c r="AG42" s="64"/>
      <c r="AH42" s="64"/>
      <c r="AI42" s="64">
        <v>15</v>
      </c>
      <c r="AJ42" s="64">
        <v>15</v>
      </c>
      <c r="AK42" s="64">
        <v>15</v>
      </c>
      <c r="AL42" s="64">
        <v>15</v>
      </c>
      <c r="AM42" s="64">
        <v>15</v>
      </c>
      <c r="AN42" s="64">
        <v>15</v>
      </c>
      <c r="AO42" s="64">
        <v>15</v>
      </c>
      <c r="AP42" s="64">
        <v>15</v>
      </c>
      <c r="AQ42" s="64">
        <v>15</v>
      </c>
      <c r="AR42" s="64">
        <v>15</v>
      </c>
      <c r="AS42" s="64">
        <v>15</v>
      </c>
    </row>
    <row r="43" spans="1:46" ht="18.75" customHeight="1" outlineLevel="1">
      <c r="A43" s="5"/>
      <c r="B43" s="5"/>
      <c r="C43" s="73" t="str">
        <f>IF(J15&gt;=18, 18,"")</f>
        <v/>
      </c>
      <c r="D43" s="74"/>
      <c r="E43" s="49">
        <f t="shared" si="3"/>
        <v>0</v>
      </c>
      <c r="F43" s="50">
        <f>IF(J17="",0,(IF(J17="Rent Free Period",IF((E15-SUM(F26:F42))&gt;E21,E21,(E15-SUM(F26:F42))),IF(J17&gt;=C43,(E15/J17),0))))</f>
        <v>0</v>
      </c>
      <c r="G43" s="50">
        <f t="shared" si="6"/>
        <v>0</v>
      </c>
      <c r="H43" s="71">
        <f t="shared" si="4"/>
        <v>0</v>
      </c>
      <c r="I43" s="72"/>
      <c r="J43" s="50">
        <f t="shared" si="5"/>
        <v>0</v>
      </c>
      <c r="K43" s="5"/>
      <c r="L43" s="5"/>
      <c r="M43" s="5"/>
      <c r="S43" s="63">
        <v>21</v>
      </c>
      <c r="T43" s="60"/>
      <c r="U43" s="60"/>
      <c r="V43" s="60"/>
      <c r="Y43" s="64"/>
      <c r="Z43" s="64"/>
      <c r="AA43" s="64"/>
      <c r="AB43" s="64"/>
      <c r="AC43" s="64"/>
      <c r="AD43" s="64"/>
      <c r="AE43" s="64"/>
      <c r="AF43" s="64"/>
      <c r="AG43" s="64"/>
      <c r="AH43" s="64"/>
      <c r="AI43" s="64"/>
      <c r="AJ43" s="64">
        <v>16</v>
      </c>
      <c r="AK43" s="64">
        <v>16</v>
      </c>
      <c r="AL43" s="64">
        <v>16</v>
      </c>
      <c r="AM43" s="64">
        <v>16</v>
      </c>
      <c r="AN43" s="64">
        <v>16</v>
      </c>
      <c r="AO43" s="64">
        <v>16</v>
      </c>
      <c r="AP43" s="64">
        <v>16</v>
      </c>
      <c r="AQ43" s="64">
        <v>16</v>
      </c>
      <c r="AR43" s="64">
        <v>16</v>
      </c>
      <c r="AS43" s="64">
        <v>16</v>
      </c>
    </row>
    <row r="44" spans="1:46" ht="18.75" customHeight="1" outlineLevel="1">
      <c r="A44" s="5"/>
      <c r="B44" s="5"/>
      <c r="C44" s="73" t="str">
        <f>IF(J15&gt;=19, 19,"")</f>
        <v/>
      </c>
      <c r="D44" s="74"/>
      <c r="E44" s="49">
        <f t="shared" si="3"/>
        <v>0</v>
      </c>
      <c r="F44" s="50">
        <f>IF(J17="",0,(IF(J17="Rent Free Period",IF((E15-SUM(F26:F43))&gt;E21,E21,(E15-SUM(F26:F43))),IF(J17&gt;=C44,(E15/J17),0))))</f>
        <v>0</v>
      </c>
      <c r="G44" s="50">
        <f t="shared" si="6"/>
        <v>0</v>
      </c>
      <c r="H44" s="71">
        <f t="shared" si="4"/>
        <v>0</v>
      </c>
      <c r="I44" s="72"/>
      <c r="J44" s="50">
        <f t="shared" si="5"/>
        <v>0</v>
      </c>
      <c r="K44" s="5"/>
      <c r="L44" s="5"/>
      <c r="M44" s="5"/>
      <c r="S44" s="63">
        <v>22</v>
      </c>
      <c r="Y44" s="64"/>
      <c r="Z44" s="64"/>
      <c r="AA44" s="64"/>
      <c r="AB44" s="64"/>
      <c r="AC44" s="64"/>
      <c r="AD44" s="64"/>
      <c r="AE44" s="64"/>
      <c r="AF44" s="64"/>
      <c r="AG44" s="64"/>
      <c r="AH44" s="64"/>
      <c r="AI44" s="64"/>
      <c r="AJ44" s="64"/>
      <c r="AK44" s="64">
        <v>17</v>
      </c>
      <c r="AL44" s="64">
        <v>17</v>
      </c>
      <c r="AM44" s="64">
        <v>17</v>
      </c>
      <c r="AN44" s="64">
        <v>17</v>
      </c>
      <c r="AO44" s="64">
        <v>17</v>
      </c>
      <c r="AP44" s="64">
        <v>17</v>
      </c>
      <c r="AQ44" s="64">
        <v>17</v>
      </c>
      <c r="AR44" s="64">
        <v>17</v>
      </c>
      <c r="AS44" s="64">
        <v>17</v>
      </c>
    </row>
    <row r="45" spans="1:46" ht="18.75" customHeight="1" outlineLevel="1">
      <c r="A45" s="5"/>
      <c r="B45" s="5"/>
      <c r="C45" s="73" t="str">
        <f>IF(J15&gt;=20, 20,"")</f>
        <v/>
      </c>
      <c r="D45" s="74"/>
      <c r="E45" s="49">
        <f t="shared" si="3"/>
        <v>0</v>
      </c>
      <c r="F45" s="50">
        <f>IF(J17="",0,(IF(J17="Rent Free Period",IF((E15-SUM(F26:F44))&gt;E21,E21,(E15-SUM(F26:F44))),IF(J17&gt;=C45,(E15/J17),0))))</f>
        <v>0</v>
      </c>
      <c r="G45" s="50">
        <f t="shared" si="6"/>
        <v>0</v>
      </c>
      <c r="H45" s="71">
        <f t="shared" ref="H45:H50" si="7">G45/4</f>
        <v>0</v>
      </c>
      <c r="I45" s="72"/>
      <c r="J45" s="50">
        <f t="shared" si="5"/>
        <v>0</v>
      </c>
      <c r="K45" s="5"/>
      <c r="L45" s="5"/>
      <c r="M45" s="5"/>
      <c r="S45" s="57">
        <v>23</v>
      </c>
      <c r="Y45" s="64"/>
      <c r="Z45" s="64"/>
      <c r="AA45" s="64"/>
      <c r="AB45" s="64"/>
      <c r="AC45" s="64"/>
      <c r="AD45" s="64"/>
      <c r="AE45" s="64"/>
      <c r="AF45" s="64"/>
      <c r="AG45" s="64"/>
      <c r="AH45" s="64"/>
      <c r="AI45" s="64"/>
      <c r="AJ45" s="64"/>
      <c r="AK45" s="64"/>
      <c r="AL45" s="64">
        <v>18</v>
      </c>
      <c r="AM45" s="64">
        <v>18</v>
      </c>
      <c r="AN45" s="64">
        <v>18</v>
      </c>
      <c r="AO45" s="64">
        <v>18</v>
      </c>
      <c r="AP45" s="64">
        <v>18</v>
      </c>
      <c r="AQ45" s="64">
        <v>18</v>
      </c>
      <c r="AR45" s="64">
        <v>18</v>
      </c>
      <c r="AS45" s="64">
        <v>18</v>
      </c>
    </row>
    <row r="46" spans="1:46" ht="18.75" customHeight="1" outlineLevel="1">
      <c r="A46" s="5"/>
      <c r="B46" s="5"/>
      <c r="C46" s="73" t="str">
        <f>IF(J15&gt;=21, 21,"")</f>
        <v/>
      </c>
      <c r="D46" s="74"/>
      <c r="E46" s="49">
        <f t="shared" si="3"/>
        <v>0</v>
      </c>
      <c r="F46" s="50">
        <f>IF(J17="",0,(IF(J17="Rent Free Period",IF((E15-SUM(F26:F45))&gt;E21,E21,(E15-SUM(F26:F45))),IF(J17&gt;=C46,(E15/J17),0))))</f>
        <v>0</v>
      </c>
      <c r="G46" s="50">
        <f t="shared" si="6"/>
        <v>0</v>
      </c>
      <c r="H46" s="71">
        <f t="shared" si="7"/>
        <v>0</v>
      </c>
      <c r="I46" s="72"/>
      <c r="J46" s="50">
        <f t="shared" si="5"/>
        <v>0</v>
      </c>
      <c r="K46" s="5"/>
      <c r="L46" s="5"/>
      <c r="M46" s="5"/>
      <c r="S46" s="57">
        <v>24</v>
      </c>
      <c r="Y46" s="64"/>
      <c r="Z46" s="64"/>
      <c r="AA46" s="64"/>
      <c r="AB46" s="64"/>
      <c r="AC46" s="64"/>
      <c r="AD46" s="64"/>
      <c r="AE46" s="64"/>
      <c r="AF46" s="64"/>
      <c r="AG46" s="64"/>
      <c r="AH46" s="64"/>
      <c r="AI46" s="64"/>
      <c r="AJ46" s="64"/>
      <c r="AK46" s="64"/>
      <c r="AL46" s="64"/>
      <c r="AM46" s="64">
        <v>19</v>
      </c>
      <c r="AN46" s="64">
        <v>19</v>
      </c>
      <c r="AO46" s="64">
        <v>19</v>
      </c>
      <c r="AP46" s="64">
        <v>19</v>
      </c>
      <c r="AQ46" s="64">
        <v>19</v>
      </c>
      <c r="AR46" s="64">
        <v>19</v>
      </c>
      <c r="AS46" s="64">
        <v>19</v>
      </c>
    </row>
    <row r="47" spans="1:46" ht="18.75" customHeight="1" outlineLevel="1">
      <c r="A47" s="5"/>
      <c r="B47" s="5"/>
      <c r="C47" s="73" t="str">
        <f>IF(J15&gt;=22, 22,"")</f>
        <v/>
      </c>
      <c r="D47" s="74"/>
      <c r="E47" s="49">
        <f t="shared" si="3"/>
        <v>0</v>
      </c>
      <c r="F47" s="50">
        <f>IF(J17="",0,(IF(J17="Rent Free Period",IF((E15-SUM(F26:F46))&gt;E21,E21,(E15-SUM(F26:F46))),IF(J17&gt;=C47,(E15/J17),0))))</f>
        <v>0</v>
      </c>
      <c r="G47" s="50">
        <f t="shared" si="6"/>
        <v>0</v>
      </c>
      <c r="H47" s="71">
        <f t="shared" si="7"/>
        <v>0</v>
      </c>
      <c r="I47" s="72"/>
      <c r="J47" s="50">
        <f t="shared" si="5"/>
        <v>0</v>
      </c>
      <c r="K47" s="5"/>
      <c r="L47" s="5"/>
      <c r="M47" s="5"/>
      <c r="S47" s="57">
        <v>25</v>
      </c>
      <c r="Y47" s="64"/>
      <c r="Z47" s="64"/>
      <c r="AA47" s="64"/>
      <c r="AB47" s="64"/>
      <c r="AC47" s="64"/>
      <c r="AD47" s="64"/>
      <c r="AE47" s="64"/>
      <c r="AF47" s="64"/>
      <c r="AG47" s="64"/>
      <c r="AH47" s="64"/>
      <c r="AI47" s="64"/>
      <c r="AJ47" s="64"/>
      <c r="AK47" s="64"/>
      <c r="AL47" s="64"/>
      <c r="AM47" s="64"/>
      <c r="AN47" s="64">
        <v>20</v>
      </c>
      <c r="AO47" s="64">
        <v>20</v>
      </c>
      <c r="AP47" s="64">
        <v>20</v>
      </c>
      <c r="AQ47" s="64">
        <v>20</v>
      </c>
      <c r="AR47" s="64">
        <v>20</v>
      </c>
      <c r="AS47" s="64">
        <v>20</v>
      </c>
    </row>
    <row r="48" spans="1:46" ht="18.75" customHeight="1" outlineLevel="1">
      <c r="A48" s="5"/>
      <c r="B48" s="5"/>
      <c r="C48" s="73" t="str">
        <f>IF(J15&gt;=23, 23,"")</f>
        <v/>
      </c>
      <c r="D48" s="74"/>
      <c r="E48" s="49">
        <f t="shared" si="3"/>
        <v>0</v>
      </c>
      <c r="F48" s="50">
        <f>IF(J17="",0,(IF(J17="Rent Free Period",IF((E15-SUM(F26:F47))&gt;E21,E21,(E15-SUM(F26:F47))),IF(J17&gt;=C48,(E15/J17),0))))</f>
        <v>0</v>
      </c>
      <c r="G48" s="50">
        <f t="shared" si="6"/>
        <v>0</v>
      </c>
      <c r="H48" s="71">
        <f t="shared" si="7"/>
        <v>0</v>
      </c>
      <c r="I48" s="72"/>
      <c r="J48" s="50">
        <f t="shared" si="5"/>
        <v>0</v>
      </c>
      <c r="K48" s="5"/>
      <c r="L48" s="5"/>
      <c r="M48" s="5"/>
      <c r="Y48" s="64"/>
      <c r="Z48" s="64"/>
      <c r="AA48" s="64"/>
      <c r="AB48" s="64"/>
      <c r="AC48" s="64"/>
      <c r="AD48" s="64"/>
      <c r="AE48" s="64"/>
      <c r="AF48" s="64"/>
      <c r="AG48" s="64"/>
      <c r="AH48" s="64"/>
      <c r="AI48" s="64"/>
      <c r="AJ48" s="64"/>
      <c r="AK48" s="64"/>
      <c r="AL48" s="64"/>
      <c r="AM48" s="64"/>
      <c r="AN48" s="64"/>
      <c r="AO48" s="64">
        <v>21</v>
      </c>
      <c r="AP48" s="64">
        <v>21</v>
      </c>
      <c r="AQ48" s="64">
        <v>21</v>
      </c>
      <c r="AR48" s="64">
        <v>21</v>
      </c>
      <c r="AS48" s="64">
        <v>21</v>
      </c>
      <c r="AT48" s="3"/>
    </row>
    <row r="49" spans="1:46" ht="18.75" customHeight="1" outlineLevel="1">
      <c r="A49" s="5"/>
      <c r="B49" s="5"/>
      <c r="C49" s="73" t="str">
        <f>IF(J15&gt;=24, 24,"")</f>
        <v/>
      </c>
      <c r="D49" s="74"/>
      <c r="E49" s="49">
        <f t="shared" si="3"/>
        <v>0</v>
      </c>
      <c r="F49" s="50">
        <f>IF(J17="",0,(IF(J17="Rent Free Period",IF((E15-SUM(F26:F48))&gt;E21,E21,(E15-SUM(F26:F48))),IF(J17&gt;=C49,(E15/J17),0))))</f>
        <v>0</v>
      </c>
      <c r="G49" s="50">
        <f t="shared" si="6"/>
        <v>0</v>
      </c>
      <c r="H49" s="71">
        <f t="shared" si="7"/>
        <v>0</v>
      </c>
      <c r="I49" s="72"/>
      <c r="J49" s="50">
        <f t="shared" si="5"/>
        <v>0</v>
      </c>
      <c r="K49" s="5"/>
      <c r="L49" s="5"/>
      <c r="M49" s="5"/>
      <c r="Y49" s="64"/>
      <c r="Z49" s="64"/>
      <c r="AA49" s="64"/>
      <c r="AB49" s="64"/>
      <c r="AC49" s="64"/>
      <c r="AD49" s="64"/>
      <c r="AE49" s="64"/>
      <c r="AF49" s="64"/>
      <c r="AG49" s="64"/>
      <c r="AH49" s="64"/>
      <c r="AI49" s="64"/>
      <c r="AJ49" s="64"/>
      <c r="AK49" s="64"/>
      <c r="AL49" s="64"/>
      <c r="AM49" s="64"/>
      <c r="AN49" s="64"/>
      <c r="AO49" s="64"/>
      <c r="AP49" s="3">
        <v>22</v>
      </c>
      <c r="AQ49" s="3">
        <v>22</v>
      </c>
      <c r="AR49" s="3">
        <v>22</v>
      </c>
      <c r="AS49" s="3">
        <v>22</v>
      </c>
      <c r="AT49" s="3"/>
    </row>
    <row r="50" spans="1:46" ht="18.75" customHeight="1">
      <c r="A50" s="5"/>
      <c r="B50" s="5"/>
      <c r="C50" s="73" t="str">
        <f>IF(J15&gt;=25, 25,"")</f>
        <v/>
      </c>
      <c r="D50" s="74"/>
      <c r="E50" s="49">
        <f t="shared" si="3"/>
        <v>0</v>
      </c>
      <c r="F50" s="50">
        <f>IF(J17="",0,(IF(J17="Rent Free Period",IF((E15-SUM(F26:F49))&gt;E21,E21,(E15-SUM(F26:F49))),IF(J17&gt;=C50,(E15/J17),0))))</f>
        <v>0</v>
      </c>
      <c r="G50" s="50">
        <f t="shared" si="6"/>
        <v>0</v>
      </c>
      <c r="H50" s="71">
        <f t="shared" si="7"/>
        <v>0</v>
      </c>
      <c r="I50" s="72"/>
      <c r="J50" s="50">
        <f t="shared" si="5"/>
        <v>0</v>
      </c>
      <c r="K50" s="5"/>
      <c r="L50" s="5"/>
      <c r="M50" s="5"/>
      <c r="Y50" s="64"/>
      <c r="Z50" s="64"/>
      <c r="AA50" s="64"/>
      <c r="AB50" s="64"/>
      <c r="AC50" s="64"/>
      <c r="AD50" s="64"/>
      <c r="AE50" s="64"/>
      <c r="AF50" s="64"/>
      <c r="AG50" s="64"/>
      <c r="AH50" s="64"/>
      <c r="AI50" s="64"/>
      <c r="AJ50" s="64"/>
      <c r="AK50" s="64"/>
      <c r="AO50" s="64"/>
      <c r="AP50" s="3"/>
      <c r="AQ50" s="3">
        <v>23</v>
      </c>
      <c r="AR50" s="3">
        <v>23</v>
      </c>
      <c r="AS50" s="3">
        <v>23</v>
      </c>
      <c r="AT50" s="3"/>
    </row>
    <row r="51" spans="1:46" ht="18.75" customHeight="1">
      <c r="A51" s="5"/>
      <c r="B51" s="5"/>
      <c r="C51" s="52"/>
      <c r="D51" s="52"/>
      <c r="E51" s="53"/>
      <c r="F51" s="53"/>
      <c r="G51" s="53"/>
      <c r="H51" s="53"/>
      <c r="I51" s="53"/>
      <c r="J51" s="53"/>
      <c r="K51" s="5"/>
      <c r="L51" s="5"/>
      <c r="M51" s="5"/>
      <c r="Y51" s="64"/>
      <c r="Z51" s="64"/>
      <c r="AA51" s="64"/>
      <c r="AB51" s="64"/>
      <c r="AC51" s="64"/>
      <c r="AD51" s="64"/>
      <c r="AE51" s="64"/>
      <c r="AF51" s="64"/>
      <c r="AG51" s="64"/>
      <c r="AH51" s="64"/>
      <c r="AI51" s="64"/>
      <c r="AJ51" s="64"/>
      <c r="AK51" s="64"/>
      <c r="AO51" s="64"/>
      <c r="AP51" s="3"/>
      <c r="AQ51" s="3"/>
      <c r="AR51" s="3">
        <v>24</v>
      </c>
      <c r="AS51" s="3">
        <v>24</v>
      </c>
      <c r="AT51" s="3"/>
    </row>
    <row r="52" spans="1:46" ht="18.75" customHeight="1">
      <c r="A52" s="5"/>
      <c r="B52" s="5"/>
      <c r="C52" s="52"/>
      <c r="D52" s="52"/>
      <c r="E52" s="53"/>
      <c r="F52" s="53"/>
      <c r="G52" s="53"/>
      <c r="H52" s="53"/>
      <c r="I52" s="53"/>
      <c r="J52" s="53"/>
      <c r="K52" s="5"/>
      <c r="L52" s="5"/>
      <c r="M52" s="5"/>
      <c r="Y52" s="64"/>
      <c r="Z52" s="64"/>
      <c r="AA52" s="64"/>
      <c r="AB52" s="64"/>
      <c r="AC52" s="64"/>
      <c r="AD52" s="64"/>
      <c r="AE52" s="64"/>
      <c r="AF52" s="64"/>
      <c r="AG52" s="64"/>
      <c r="AH52" s="64"/>
      <c r="AI52" s="64"/>
      <c r="AJ52" s="64"/>
      <c r="AK52" s="64"/>
      <c r="AO52" s="64"/>
      <c r="AP52" s="3"/>
      <c r="AQ52" s="3"/>
      <c r="AR52" s="3"/>
      <c r="AS52" s="3">
        <v>25</v>
      </c>
      <c r="AT52" s="3"/>
    </row>
    <row r="53" spans="1:46" ht="18.75" customHeight="1">
      <c r="A53" s="5"/>
      <c r="B53" s="5"/>
      <c r="C53" s="23"/>
      <c r="D53" s="23"/>
      <c r="E53" s="23"/>
      <c r="F53" s="23"/>
      <c r="G53" s="5"/>
      <c r="H53" s="5"/>
      <c r="I53" s="5"/>
      <c r="J53" s="5"/>
      <c r="K53" s="5"/>
      <c r="L53" s="5"/>
      <c r="M53" s="5"/>
      <c r="Y53" s="64"/>
      <c r="Z53" s="64"/>
      <c r="AA53" s="64"/>
      <c r="AB53" s="64"/>
      <c r="AC53" s="64"/>
      <c r="AD53" s="64"/>
      <c r="AE53" s="64"/>
      <c r="AF53" s="64"/>
      <c r="AG53" s="64"/>
      <c r="AH53" s="64"/>
      <c r="AI53" s="64"/>
      <c r="AJ53" s="64"/>
      <c r="AK53" s="64"/>
      <c r="AL53" s="64"/>
      <c r="AM53" s="64"/>
      <c r="AN53" s="64"/>
      <c r="AO53" s="64"/>
    </row>
    <row r="54" spans="1:46" ht="18.75" customHeight="1">
      <c r="B54" s="75" t="s">
        <v>42</v>
      </c>
      <c r="C54" s="75"/>
      <c r="D54" s="75"/>
      <c r="E54" s="75"/>
      <c r="F54" s="75"/>
      <c r="G54" s="75"/>
      <c r="H54" s="75"/>
      <c r="I54" s="75"/>
      <c r="J54" s="75"/>
      <c r="K54" s="75"/>
      <c r="Y54" s="64"/>
      <c r="Z54" s="64"/>
      <c r="AA54" s="64"/>
      <c r="AB54" s="64"/>
      <c r="AC54" s="64"/>
      <c r="AD54" s="64"/>
      <c r="AE54" s="64"/>
      <c r="AF54" s="64"/>
      <c r="AG54" s="64"/>
      <c r="AH54" s="64"/>
      <c r="AI54" s="64"/>
      <c r="AJ54" s="64"/>
      <c r="AK54" s="64"/>
      <c r="AL54" s="64"/>
      <c r="AM54" s="64"/>
      <c r="AN54" s="64"/>
      <c r="AO54" s="64"/>
    </row>
    <row r="55" spans="1:46" ht="15.75" customHeight="1">
      <c r="B55" s="75"/>
      <c r="C55" s="75"/>
      <c r="D55" s="75"/>
      <c r="E55" s="75"/>
      <c r="F55" s="75"/>
      <c r="G55" s="75"/>
      <c r="H55" s="75"/>
      <c r="I55" s="75"/>
      <c r="J55" s="75"/>
      <c r="K55" s="75"/>
      <c r="Y55" s="64"/>
      <c r="Z55" s="64"/>
      <c r="AA55" s="64"/>
      <c r="AB55" s="64"/>
      <c r="AC55" s="64"/>
      <c r="AD55" s="64"/>
      <c r="AE55" s="64"/>
      <c r="AF55" s="64"/>
      <c r="AG55" s="64"/>
      <c r="AH55" s="64"/>
      <c r="AI55" s="64"/>
      <c r="AJ55" s="64"/>
      <c r="AK55" s="64"/>
      <c r="AL55" s="64"/>
      <c r="AM55" s="64"/>
      <c r="AN55" s="64"/>
      <c r="AO55" s="64"/>
    </row>
    <row r="56" spans="1:46" ht="15.75" customHeight="1">
      <c r="B56" s="75"/>
      <c r="C56" s="75"/>
      <c r="D56" s="75"/>
      <c r="E56" s="75"/>
      <c r="F56" s="75"/>
      <c r="G56" s="75"/>
      <c r="H56" s="75"/>
      <c r="I56" s="75"/>
      <c r="J56" s="75"/>
      <c r="K56" s="75"/>
      <c r="Y56" s="64"/>
      <c r="Z56" s="64"/>
      <c r="AA56" s="64"/>
      <c r="AB56" s="64"/>
      <c r="AC56" s="64"/>
      <c r="AD56" s="64"/>
      <c r="AE56" s="64"/>
      <c r="AF56" s="64"/>
      <c r="AG56" s="64"/>
      <c r="AH56" s="64"/>
      <c r="AI56" s="64"/>
      <c r="AJ56" s="64"/>
      <c r="AK56" s="64"/>
      <c r="AL56" s="64"/>
      <c r="AM56" s="64"/>
      <c r="AN56" s="64"/>
      <c r="AO56" s="64"/>
    </row>
    <row r="57" spans="1:46">
      <c r="Y57" s="64"/>
      <c r="Z57" s="64"/>
      <c r="AA57" s="64"/>
      <c r="AB57" s="64"/>
      <c r="AC57" s="64"/>
      <c r="AD57" s="64"/>
      <c r="AE57" s="64"/>
      <c r="AF57" s="64"/>
      <c r="AG57" s="64"/>
      <c r="AH57" s="64"/>
      <c r="AI57" s="64"/>
      <c r="AJ57" s="64"/>
      <c r="AK57" s="64"/>
      <c r="AL57" s="64"/>
      <c r="AM57" s="64"/>
      <c r="AN57" s="64"/>
      <c r="AO57" s="64"/>
    </row>
    <row r="58" spans="1:46">
      <c r="Y58" s="64"/>
      <c r="Z58" s="64"/>
      <c r="AA58" s="64"/>
      <c r="AB58" s="64"/>
      <c r="AC58" s="64"/>
      <c r="AD58" s="64"/>
      <c r="AE58" s="64"/>
      <c r="AF58" s="64"/>
      <c r="AG58" s="64"/>
      <c r="AH58" s="64"/>
      <c r="AI58" s="64"/>
      <c r="AJ58" s="64"/>
      <c r="AK58" s="64"/>
      <c r="AL58" s="64"/>
      <c r="AM58" s="64"/>
      <c r="AN58" s="64"/>
      <c r="AO58" s="64"/>
    </row>
    <row r="59" spans="1:46">
      <c r="Y59" s="64"/>
      <c r="Z59" s="64"/>
      <c r="AA59" s="64"/>
      <c r="AB59" s="64"/>
      <c r="AC59" s="64"/>
      <c r="AD59" s="64"/>
      <c r="AE59" s="64"/>
      <c r="AF59" s="64"/>
      <c r="AG59" s="64"/>
      <c r="AH59" s="64"/>
      <c r="AI59" s="64"/>
      <c r="AJ59" s="64"/>
      <c r="AK59" s="64"/>
      <c r="AL59" s="64"/>
      <c r="AM59" s="64"/>
      <c r="AN59" s="64"/>
      <c r="AO59" s="64"/>
    </row>
    <row r="60" spans="1:46">
      <c r="Y60" s="64"/>
      <c r="Z60" s="64"/>
      <c r="AA60" s="64"/>
      <c r="AB60" s="64"/>
      <c r="AC60" s="64"/>
      <c r="AD60" s="64"/>
      <c r="AE60" s="64"/>
      <c r="AF60" s="64"/>
      <c r="AG60" s="64"/>
      <c r="AH60" s="64"/>
      <c r="AI60" s="64"/>
      <c r="AJ60" s="64"/>
      <c r="AK60" s="64"/>
      <c r="AL60" s="64"/>
      <c r="AM60" s="64"/>
      <c r="AN60" s="64"/>
      <c r="AO60" s="64"/>
    </row>
    <row r="61" spans="1:46">
      <c r="Y61" s="64"/>
      <c r="Z61" s="64"/>
      <c r="AA61" s="64"/>
      <c r="AB61" s="64"/>
      <c r="AC61" s="64"/>
      <c r="AD61" s="64"/>
      <c r="AE61" s="64"/>
      <c r="AF61" s="64"/>
      <c r="AG61" s="64"/>
      <c r="AH61" s="64"/>
      <c r="AI61" s="64"/>
      <c r="AJ61" s="64"/>
      <c r="AK61" s="64"/>
      <c r="AL61" s="64"/>
      <c r="AM61" s="64"/>
      <c r="AN61" s="64"/>
      <c r="AO61" s="64"/>
    </row>
    <row r="62" spans="1:46">
      <c r="Y62" s="64"/>
      <c r="Z62" s="64"/>
      <c r="AA62" s="64"/>
      <c r="AB62" s="64"/>
      <c r="AC62" s="64"/>
      <c r="AD62" s="64"/>
      <c r="AE62" s="64"/>
      <c r="AF62" s="64"/>
      <c r="AG62" s="64"/>
      <c r="AH62" s="64"/>
      <c r="AI62" s="64"/>
      <c r="AJ62" s="64"/>
      <c r="AK62" s="64"/>
      <c r="AL62" s="64"/>
      <c r="AM62" s="64"/>
      <c r="AN62" s="64"/>
      <c r="AO62" s="64"/>
    </row>
    <row r="63" spans="1:46">
      <c r="Y63" s="64"/>
      <c r="Z63" s="64"/>
      <c r="AA63" s="64"/>
      <c r="AB63" s="64"/>
      <c r="AC63" s="64"/>
      <c r="AD63" s="64"/>
      <c r="AE63" s="64"/>
      <c r="AF63" s="64"/>
      <c r="AG63" s="64"/>
      <c r="AH63" s="64"/>
      <c r="AI63" s="64"/>
      <c r="AJ63" s="64"/>
      <c r="AK63" s="64"/>
      <c r="AL63" s="64"/>
      <c r="AM63" s="64"/>
      <c r="AN63" s="64"/>
      <c r="AO63" s="64"/>
    </row>
    <row r="64" spans="1:46">
      <c r="Y64" s="64"/>
      <c r="Z64" s="64"/>
      <c r="AA64" s="64"/>
      <c r="AB64" s="64"/>
      <c r="AC64" s="64"/>
      <c r="AD64" s="64"/>
      <c r="AE64" s="64"/>
      <c r="AF64" s="64"/>
      <c r="AG64" s="64"/>
      <c r="AH64" s="64"/>
      <c r="AI64" s="64"/>
      <c r="AJ64" s="64"/>
      <c r="AK64" s="64"/>
      <c r="AL64" s="64"/>
      <c r="AM64" s="64"/>
      <c r="AN64" s="64"/>
      <c r="AO64" s="64"/>
    </row>
    <row r="65" spans="25:41">
      <c r="Y65" s="64"/>
      <c r="Z65" s="64"/>
      <c r="AA65" s="64"/>
      <c r="AB65" s="64"/>
      <c r="AC65" s="64"/>
      <c r="AD65" s="64"/>
      <c r="AE65" s="64"/>
      <c r="AF65" s="64"/>
      <c r="AG65" s="64"/>
      <c r="AH65" s="64"/>
      <c r="AI65" s="64"/>
      <c r="AJ65" s="64"/>
      <c r="AK65" s="64"/>
      <c r="AL65" s="64"/>
      <c r="AM65" s="64"/>
      <c r="AN65" s="64"/>
      <c r="AO65" s="64"/>
    </row>
    <row r="66" spans="25:41">
      <c r="Y66" s="64"/>
      <c r="Z66" s="64"/>
      <c r="AA66" s="64"/>
      <c r="AB66" s="64"/>
      <c r="AC66" s="64"/>
      <c r="AD66" s="64"/>
      <c r="AE66" s="64"/>
      <c r="AF66" s="64"/>
      <c r="AG66" s="64"/>
      <c r="AH66" s="64"/>
      <c r="AI66" s="64"/>
      <c r="AJ66" s="64"/>
      <c r="AK66" s="64"/>
      <c r="AL66" s="64"/>
      <c r="AM66" s="64"/>
      <c r="AN66" s="64"/>
      <c r="AO66" s="64"/>
    </row>
    <row r="67" spans="25:41">
      <c r="Y67" s="64"/>
      <c r="Z67" s="64"/>
      <c r="AA67" s="64"/>
      <c r="AB67" s="64"/>
      <c r="AC67" s="64"/>
      <c r="AD67" s="64"/>
      <c r="AE67" s="64"/>
      <c r="AF67" s="64"/>
      <c r="AG67" s="64"/>
      <c r="AH67" s="64"/>
      <c r="AI67" s="64"/>
      <c r="AJ67" s="64"/>
      <c r="AK67" s="64"/>
      <c r="AL67" s="64"/>
      <c r="AM67" s="64"/>
      <c r="AN67" s="64"/>
      <c r="AO67" s="64"/>
    </row>
    <row r="68" spans="25:41">
      <c r="Y68" s="64"/>
      <c r="Z68" s="64"/>
      <c r="AA68" s="64"/>
      <c r="AB68" s="64"/>
      <c r="AC68" s="64"/>
      <c r="AD68" s="64"/>
      <c r="AE68" s="64"/>
      <c r="AF68" s="64"/>
      <c r="AG68" s="64"/>
      <c r="AH68" s="64"/>
      <c r="AI68" s="64"/>
      <c r="AJ68" s="64"/>
      <c r="AK68" s="64"/>
      <c r="AL68" s="64"/>
      <c r="AM68" s="64"/>
      <c r="AN68" s="64"/>
      <c r="AO68" s="64"/>
    </row>
    <row r="69" spans="25:41">
      <c r="Y69" s="64"/>
      <c r="Z69" s="64"/>
      <c r="AA69" s="64"/>
      <c r="AB69" s="64"/>
      <c r="AC69" s="64"/>
      <c r="AD69" s="64"/>
      <c r="AE69" s="64"/>
      <c r="AF69" s="64"/>
      <c r="AG69" s="64"/>
      <c r="AH69" s="64"/>
      <c r="AI69" s="64"/>
      <c r="AJ69" s="64"/>
      <c r="AK69" s="64"/>
      <c r="AL69" s="64"/>
      <c r="AM69" s="64"/>
      <c r="AN69" s="64"/>
      <c r="AO69" s="64"/>
    </row>
    <row r="70" spans="25:41">
      <c r="Y70" s="64"/>
      <c r="Z70" s="64"/>
      <c r="AA70" s="64"/>
      <c r="AB70" s="64"/>
      <c r="AC70" s="64"/>
      <c r="AD70" s="64"/>
      <c r="AE70" s="64"/>
      <c r="AF70" s="64"/>
      <c r="AG70" s="64"/>
      <c r="AH70" s="64"/>
      <c r="AI70" s="64"/>
      <c r="AJ70" s="64"/>
      <c r="AK70" s="64"/>
      <c r="AL70" s="64"/>
      <c r="AM70" s="64"/>
      <c r="AN70" s="64"/>
      <c r="AO70" s="64"/>
    </row>
    <row r="71" spans="25:41">
      <c r="Y71" s="64"/>
      <c r="Z71" s="64"/>
      <c r="AA71" s="64"/>
      <c r="AB71" s="64"/>
      <c r="AC71" s="64"/>
      <c r="AD71" s="64"/>
      <c r="AE71" s="64"/>
      <c r="AF71" s="64"/>
      <c r="AG71" s="64"/>
      <c r="AH71" s="64"/>
      <c r="AI71" s="64"/>
      <c r="AJ71" s="64"/>
      <c r="AK71" s="64"/>
      <c r="AL71" s="64"/>
      <c r="AM71" s="64"/>
      <c r="AN71" s="64"/>
      <c r="AO71" s="64"/>
    </row>
  </sheetData>
  <sheetProtection selectLockedCells="1"/>
  <dataConsolidate/>
  <mergeCells count="66">
    <mergeCell ref="B2:K2"/>
    <mergeCell ref="C37:D37"/>
    <mergeCell ref="B5:K7"/>
    <mergeCell ref="H25:I25"/>
    <mergeCell ref="F17:H17"/>
    <mergeCell ref="B9:C9"/>
    <mergeCell ref="E9:G9"/>
    <mergeCell ref="B12:C12"/>
    <mergeCell ref="E12:G12"/>
    <mergeCell ref="B18:C19"/>
    <mergeCell ref="E18:E20"/>
    <mergeCell ref="F18:F20"/>
    <mergeCell ref="G15:H15"/>
    <mergeCell ref="C25:D25"/>
    <mergeCell ref="B15:C15"/>
    <mergeCell ref="B17:C17"/>
    <mergeCell ref="B54:K56"/>
    <mergeCell ref="H26:I26"/>
    <mergeCell ref="H27:I27"/>
    <mergeCell ref="H28:I28"/>
    <mergeCell ref="H29:I29"/>
    <mergeCell ref="H30:I30"/>
    <mergeCell ref="H31:I31"/>
    <mergeCell ref="H32:I32"/>
    <mergeCell ref="H33:I33"/>
    <mergeCell ref="H34:I34"/>
    <mergeCell ref="H35:I35"/>
    <mergeCell ref="C42:D42"/>
    <mergeCell ref="C30:D30"/>
    <mergeCell ref="C31:D31"/>
    <mergeCell ref="H44:I44"/>
    <mergeCell ref="H50:I50"/>
    <mergeCell ref="C44:D44"/>
    <mergeCell ref="C50:D50"/>
    <mergeCell ref="C26:D26"/>
    <mergeCell ref="C27:D27"/>
    <mergeCell ref="C28:D28"/>
    <mergeCell ref="C29:D29"/>
    <mergeCell ref="C32:D32"/>
    <mergeCell ref="C33:D33"/>
    <mergeCell ref="C34:D34"/>
    <mergeCell ref="C35:D35"/>
    <mergeCell ref="H42:I42"/>
    <mergeCell ref="H43:I43"/>
    <mergeCell ref="H40:I40"/>
    <mergeCell ref="C36:D36"/>
    <mergeCell ref="H39:I39"/>
    <mergeCell ref="C38:D38"/>
    <mergeCell ref="C39:D39"/>
    <mergeCell ref="C40:D40"/>
    <mergeCell ref="H36:I36"/>
    <mergeCell ref="H37:I37"/>
    <mergeCell ref="H38:I38"/>
    <mergeCell ref="H41:I41"/>
    <mergeCell ref="C41:D41"/>
    <mergeCell ref="C43:D43"/>
    <mergeCell ref="H49:I49"/>
    <mergeCell ref="C49:D49"/>
    <mergeCell ref="C45:D45"/>
    <mergeCell ref="C46:D46"/>
    <mergeCell ref="C47:D47"/>
    <mergeCell ref="C48:D48"/>
    <mergeCell ref="H45:I45"/>
    <mergeCell ref="H46:I46"/>
    <mergeCell ref="H47:I47"/>
    <mergeCell ref="H48:I48"/>
  </mergeCells>
  <conditionalFormatting sqref="E51:J52 N30:AN31 R29:AN29 K32:AN32 S45:S47 E26:H50 J26:J50">
    <cfRule type="cellIs" dxfId="18" priority="24" operator="equal">
      <formula>0</formula>
    </cfRule>
  </conditionalFormatting>
  <conditionalFormatting sqref="E51:J52 E26:H50 J26:J50">
    <cfRule type="cellIs" dxfId="17" priority="18" operator="equal">
      <formula>0</formula>
    </cfRule>
  </conditionalFormatting>
  <conditionalFormatting sqref="C51:D52 C26:C50">
    <cfRule type="cellIs" dxfId="16" priority="17" operator="equal">
      <formula>""""""</formula>
    </cfRule>
  </conditionalFormatting>
  <conditionalFormatting sqref="E26:J50">
    <cfRule type="expression" dxfId="15" priority="11">
      <formula>$J$15=""</formula>
    </cfRule>
    <cfRule type="cellIs" dxfId="14" priority="14" operator="equal">
      <formula>0</formula>
    </cfRule>
    <cfRule type="cellIs" dxfId="13" priority="15" operator="equal">
      <formula>0</formula>
    </cfRule>
    <cfRule type="cellIs" dxfId="12" priority="16" operator="equal">
      <formula>0</formula>
    </cfRule>
  </conditionalFormatting>
  <conditionalFormatting sqref="E26:J42 E27:E50">
    <cfRule type="cellIs" dxfId="11" priority="13" operator="equal">
      <formula>0</formula>
    </cfRule>
  </conditionalFormatting>
  <conditionalFormatting sqref="K17">
    <cfRule type="expression" dxfId="10" priority="12">
      <formula>$J$17="Rent Free Period"</formula>
    </cfRule>
  </conditionalFormatting>
  <conditionalFormatting sqref="C37:J43 C50:G50 E45:G49 G45:J50 E44:J44 C44:D49">
    <cfRule type="expression" dxfId="9" priority="6">
      <formula>$E$9=""</formula>
    </cfRule>
    <cfRule type="expression" dxfId="8" priority="10">
      <formula>$E$9="Rental Availability Agreement (RAA)"</formula>
    </cfRule>
  </conditionalFormatting>
  <conditionalFormatting sqref="C36:J36">
    <cfRule type="expression" dxfId="7" priority="7">
      <formula>$E$9=""</formula>
    </cfRule>
    <cfRule type="expression" dxfId="6" priority="9">
      <formula>$E$9="Rental Availability Agreement (RAA)"</formula>
    </cfRule>
  </conditionalFormatting>
  <conditionalFormatting sqref="B16:J20 B15:D15 F15:J15">
    <cfRule type="expression" dxfId="5" priority="8">
      <formula>$E$12=""</formula>
    </cfRule>
  </conditionalFormatting>
  <conditionalFormatting sqref="AO29:AO32">
    <cfRule type="cellIs" dxfId="4" priority="5" operator="equal">
      <formula>0</formula>
    </cfRule>
  </conditionalFormatting>
  <conditionalFormatting sqref="AP29:AP32">
    <cfRule type="cellIs" dxfId="3" priority="4" operator="equal">
      <formula>0</formula>
    </cfRule>
  </conditionalFormatting>
  <conditionalFormatting sqref="AQ29:AQ32">
    <cfRule type="cellIs" dxfId="2" priority="3" operator="equal">
      <formula>0</formula>
    </cfRule>
  </conditionalFormatting>
  <conditionalFormatting sqref="AR29:AR32">
    <cfRule type="cellIs" dxfId="1" priority="2" operator="equal">
      <formula>0</formula>
    </cfRule>
  </conditionalFormatting>
  <conditionalFormatting sqref="AS29:AS32">
    <cfRule type="cellIs" dxfId="0" priority="1" operator="equal">
      <formula>0</formula>
    </cfRule>
  </conditionalFormatting>
  <dataValidations count="7">
    <dataValidation type="list" allowBlank="1" showInputMessage="1" showErrorMessage="1" sqref="J15" xr:uid="{00000000-0002-0000-0000-000000000000}">
      <formula1>INDIRECT($E$10)</formula1>
    </dataValidation>
    <dataValidation type="list" allowBlank="1" showInputMessage="1" showErrorMessage="1" errorTitle="Repayment of 'Cost of Repairs'" error="The appropriate offset period for the costs of repairing the property will be agreed in a case by case basis but cannot be more than the length of the lease agreement." sqref="J17" xr:uid="{00000000-0002-0000-0000-000001000000}">
      <formula1>INDIRECT($J$10)</formula1>
    </dataValidation>
    <dataValidation type="whole" allowBlank="1" showInputMessage="1" errorTitle="Cost of Repairs" error="The maximum cost of repairs allowable under the initiative is €40,000" sqref="E17" xr:uid="{00000000-0002-0000-0000-000002000000}">
      <formula1>0</formula1>
      <formula2>40000</formula2>
    </dataValidation>
    <dataValidation type="whole" errorStyle="warning" operator="greaterThan" allowBlank="1" showInputMessage="1" errorTitle="Repayment of Cost of Repairs" error="The timeframe of the repayment of the cost of repairs cannot be greater than the lease agreement. Repayments must be paid through lease payments." sqref="J26" xr:uid="{00000000-0002-0000-0000-000003000000}">
      <formula1>0</formula1>
    </dataValidation>
    <dataValidation type="whole" errorStyle="warning" allowBlank="1" showInputMessage="1" showErrorMessage="1" errorTitle="Cost of Repairs" error="The maximum cost of repairs allowable under the initiative is €80,000" sqref="E15" xr:uid="{00000000-0002-0000-0000-000004000000}">
      <formula1>0</formula1>
      <formula2>80000</formula2>
    </dataValidation>
    <dataValidation type="list" allowBlank="1" showInputMessage="1" showErrorMessage="1" sqref="E9:G9" xr:uid="{00000000-0002-0000-0000-000005000000}">
      <formula1>"Direct Lease Agreement, Rental Availability Agreement (RAA), Pilot Scheme"</formula1>
    </dataValidation>
    <dataValidation type="list" allowBlank="1" showInputMessage="1" showErrorMessage="1" sqref="E12:G12" xr:uid="{00000000-0002-0000-0000-000006000000}">
      <formula1>"Property WITH Management Fee, Property WITHOUT Management Fee"</formula1>
    </dataValidation>
  </dataValidations>
  <pageMargins left="0.70866141732283472" right="0.70866141732283472" top="0.74803149606299213" bottom="0.74803149606299213" header="0.31496062992125984" footer="0.31496062992125984"/>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eDocument</p:Name>
  <p:Description/>
  <p:Statement/>
  <p:PolicyItems/>
</p:Policy>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A618240ED7CDB942ACF34B17BAA2645A" ma:contentTypeVersion="18" ma:contentTypeDescription="Create a new document for eDocs" ma:contentTypeScope="" ma:versionID="a411f812b11a687d04c5c8a557240d42">
  <xsd:schema xmlns:xsd="http://www.w3.org/2001/XMLSchema" xmlns:xs="http://www.w3.org/2001/XMLSchema" xmlns:p="http://schemas.microsoft.com/office/2006/metadata/properties" xmlns:ns1="http://schemas.microsoft.com/sharepoint/v3" xmlns:ns2="4e8c3dc0-caaa-40e8-8abc-3d2501d25ddc" xmlns:ns3="ebb5eb02-d83c-466e-97d7-1151231bf184" targetNamespace="http://schemas.microsoft.com/office/2006/metadata/properties" ma:root="true" ma:fieldsID="496fb25707f89df941cb6bb34b205022" ns1:_="" ns2:_="" ns3:_="">
    <xsd:import namespace="http://schemas.microsoft.com/sharepoint/v3"/>
    <xsd:import namespace="4e8c3dc0-caaa-40e8-8abc-3d2501d25ddc"/>
    <xsd:import namespace="ebb5eb02-d83c-466e-97d7-1151231bf18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YearTaxHTField0" minOccurs="0"/>
                <xsd:element ref="ns1:eDocs_FileName" minOccurs="0"/>
                <xsd:element ref="ns1:eDocs_FileStatus"/>
                <xsd:element ref="ns2:eDocs_FileTopicsTaxHTField0" minOccurs="0"/>
                <xsd:element ref="ns2:eDocs_SecurityClassification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description="" ma:hidden="true" ma:indexed="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element name="eDocs_FileStatus" ma:index="20"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schema>
  <xsd:schema xmlns:xsd="http://www.w3.org/2001/XMLSchema" xmlns:xs="http://www.w3.org/2001/XMLSchema" xmlns:dms="http://schemas.microsoft.com/office/2006/documentManagement/types" xmlns:pc="http://schemas.microsoft.com/office/infopath/2007/PartnerControls" targetNamespace="4e8c3dc0-caaa-40e8-8abc-3d2501d25ddc"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22527149-431e-4844-bdbf-45755dee181b" ma:termSetId="d7beb67e-cc35-47eb-a3d7-22fc0c2bde99"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22527149-431e-4844-bdbf-45755dee181b" ma:termSetId="4dc6ce17-1441-4d6f-af7a-c7350b4eb356" ma:anchorId="00000000-0000-0000-0000-000000000000" ma:open="false" ma:isKeyword="false">
      <xsd:complexType>
        <xsd:sequence>
          <xsd:element ref="pc:Terms" minOccurs="0" maxOccurs="1"/>
        </xsd:sequence>
      </xsd:complexType>
    </xsd:element>
    <xsd:element name="eDocs_YearTaxHTField0" ma:index="17" nillable="true" ma:taxonomy="true" ma:internalName="eDocs_YearTaxHTField0" ma:taxonomyFieldName="eDocs_Year" ma:displayName="Year" ma:indexed="true" ma:fieldId="{7b1b8a72-8553-41e1-8dd7-5ce464e281f2}" ma:sspId="22527149-431e-4844-bdbf-45755dee181b" ma:termSetId="a141ecdb-69bf-443d-877c-333310d4d291" ma:anchorId="00000000-0000-0000-0000-000000000000" ma:open="false" ma:isKeyword="false">
      <xsd:complexType>
        <xsd:sequence>
          <xsd:element ref="pc:Terms" minOccurs="0" maxOccurs="1"/>
        </xsd:sequence>
      </xsd:complexType>
    </xsd:element>
    <xsd:element name="eDocs_FileTopicsTaxHTField0" ma:index="21" nillable="true" ma:taxonomy="true" ma:internalName="eDocs_FileTopicsTaxHTField0" ma:taxonomyFieldName="eDocs_FileTopics" ma:displayName="File Topics" ma:default="" ma:fieldId="{602c691f-3efa-402d-ab5c-baa8c240a9e7}" ma:taxonomyMulti="true" ma:sspId="22527149-431e-4844-bdbf-45755dee181b" ma:termSetId="d7beb67e-cc35-47eb-a3d7-22fc0c2bde99" ma:anchorId="00000000-0000-0000-0000-000000000000" ma:open="false" ma:isKeyword="false">
      <xsd:complexType>
        <xsd:sequence>
          <xsd:element ref="pc:Terms" minOccurs="0" maxOccurs="1"/>
        </xsd:sequence>
      </xsd:complexType>
    </xsd:element>
    <xsd:element name="eDocs_SecurityClassificationTaxHTField0" ma:index="23" nillable="true" ma:taxonomy="true" ma:internalName="eDocs_SecurityClassificationTaxHTField0" ma:taxonomyFieldName="eDocs_SecurityClassification" ma:displayName="Security Classification" ma:default="1;#Unclassified|38981149-6ab4-492e-b035-5180b1eb9314" ma:fieldId="{6bbd3faf-a5ab-4e5e-b8a6-a5e099cef439}" ma:sspId="22527149-431e-4844-bdbf-45755dee181b" ma:termSetId="6cdf0fdf-130e-4222-9bb4-058e957460d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b5eb02-d83c-466e-97d7-1151231bf18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3db1435-42e0-4968-a176-73cb072a43fe}" ma:internalName="TaxCatchAll" ma:showField="CatchAllData" ma:web="ebb5eb02-d83c-466e-97d7-1151231bf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Docs_FileStatus xmlns="http://schemas.microsoft.com/sharepoint/v3">Live</eDocs_FileStatus>
    <eDocs_FileName xmlns="http://schemas.microsoft.com/sharepoint/v3">HOU104-001-2021</eDocs_FileName>
    <_dlc_ExpireDateSaved xmlns="http://schemas.microsoft.com/sharepoint/v3" xsi:nil="true"/>
    <_dlc_ExpireDate xmlns="http://schemas.microsoft.com/sharepoint/v3" xsi:nil="true"/>
    <eDocs_DocumentTopicsTaxHTField0 xmlns="4e8c3dc0-caaa-40e8-8abc-3d2501d25ddc">
      <Terms xmlns="http://schemas.microsoft.com/office/infopath/2007/PartnerControls"/>
    </eDocs_DocumentTopicsTaxHTField0>
    <eDocs_FileTopicsTaxHTField0 xmlns="4e8c3dc0-caaa-40e8-8abc-3d2501d25ddc">
      <Terms xmlns="http://schemas.microsoft.com/office/infopath/2007/PartnerControls">
        <TermInfo xmlns="http://schemas.microsoft.com/office/infopath/2007/PartnerControls">
          <TermName xmlns="http://schemas.microsoft.com/office/infopath/2007/PartnerControls">Current</TermName>
          <TermId xmlns="http://schemas.microsoft.com/office/infopath/2007/PartnerControls">130eb6d1-f324-4325-bcea-77242f78ffa9</TermId>
        </TermInfo>
      </Terms>
    </eDocs_FileTopicsTaxHTField0>
    <TaxCatchAll xmlns="ebb5eb02-d83c-466e-97d7-1151231bf184">
      <Value>3</Value>
      <Value>9</Value>
      <Value>1</Value>
      <Value>2</Value>
    </TaxCatchAll>
    <eDocs_YearTaxHTField0 xmlns="4e8c3dc0-caaa-40e8-8abc-3d2501d25ddc">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afe33b4a-99f3-40d4-b891-6a866fe6cadb</TermId>
        </TermInfo>
      </Terms>
    </eDocs_YearTaxHTField0>
    <eDocs_SeriesSubSeriesTaxHTField0 xmlns="4e8c3dc0-caaa-40e8-8abc-3d2501d25ddc">
      <Terms xmlns="http://schemas.microsoft.com/office/infopath/2007/PartnerControls">
        <TermInfo xmlns="http://schemas.microsoft.com/office/infopath/2007/PartnerControls">
          <TermName xmlns="http://schemas.microsoft.com/office/infopath/2007/PartnerControls">104</TermName>
          <TermId xmlns="http://schemas.microsoft.com/office/infopath/2007/PartnerControls">7bf01bd2-fe37-43d1-95ae-768cd43449d9</TermId>
        </TermInfo>
      </Terms>
    </eDocs_SeriesSubSeriesTaxHTField0>
    <eDocs_SecurityClassificationTaxHTField0 xmlns="4e8c3dc0-caaa-40e8-8abc-3d2501d25dd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38981149-6ab4-492e-b035-5180b1eb9314</TermId>
        </TermInfo>
      </Terms>
    </eDocs_SecurityClassificationTaxHTField0>
  </documentManagement>
</p:properti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8AD6944E-D0CC-4DC4-9265-A2C5C4CFAC54}"/>
</file>

<file path=customXml/itemProps2.xml><?xml version="1.0" encoding="utf-8"?>
<ds:datastoreItem xmlns:ds="http://schemas.openxmlformats.org/officeDocument/2006/customXml" ds:itemID="{C051C153-FEE7-4EF5-92B7-B40FC6624C84}"/>
</file>

<file path=customXml/itemProps3.xml><?xml version="1.0" encoding="utf-8"?>
<ds:datastoreItem xmlns:ds="http://schemas.openxmlformats.org/officeDocument/2006/customXml" ds:itemID="{19EDB86A-07DB-41ED-A790-6A04A8EEDB02}"/>
</file>

<file path=customXml/itemProps4.xml><?xml version="1.0" encoding="utf-8"?>
<ds:datastoreItem xmlns:ds="http://schemas.openxmlformats.org/officeDocument/2006/customXml" ds:itemID="{33C2D3D2-2910-40BD-BF75-0430D83821E8}"/>
</file>

<file path=customXml/itemProps5.xml><?xml version="1.0" encoding="utf-8"?>
<ds:datastoreItem xmlns:ds="http://schemas.openxmlformats.org/officeDocument/2006/customXml" ds:itemID="{1316D675-283A-4228-8192-570A65DC91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Franklin</dc:creator>
  <cp:keywords/>
  <dc:description/>
  <cp:lastModifiedBy>Charlotte O'Reilly (Housing)</cp:lastModifiedBy>
  <cp:revision/>
  <dcterms:created xsi:type="dcterms:W3CDTF">2017-02-23T10:14:47Z</dcterms:created>
  <dcterms:modified xsi:type="dcterms:W3CDTF">2024-03-28T12:06:40Z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0x0101000BC94875665D404BB1351B53C41FD2C000A618240ED7CDB942ACF34B17BAA2645A</vt:lpwstr>
  </property>
  <property fmtid="{D5CDD505-2E9C-101B-9397-08002B2CF9AE}" pid="3" name="eDocs_FileTopics">
    <vt:lpwstr>2;#Current|130eb6d1-f324-4325-bcea-77242f78ffa9</vt:lpwstr>
  </property>
  <property fmtid="{D5CDD505-2E9C-101B-9397-08002B2CF9AE}" pid="4" name="eDocs_Year">
    <vt:lpwstr>3;#2018|afe33b4a-99f3-40d4-b891-6a866fe6cadb</vt:lpwstr>
  </property>
  <property fmtid="{D5CDD505-2E9C-101B-9397-08002B2CF9AE}" pid="5" name="eDocs_SeriesSubSeries">
    <vt:lpwstr>9;#104|7bf01bd2-fe37-43d1-95ae-768cd43449d9</vt:lpwstr>
  </property>
  <property fmtid="{D5CDD505-2E9C-101B-9397-08002B2CF9AE}" pid="6" name="_dlc_policyId">
    <vt:lpwstr>0x0101000BC94875665D404BB1351B53C41FD2C0|151133126</vt:lpwstr>
  </property>
  <property fmtid="{D5CDD505-2E9C-101B-9397-08002B2CF9AE}" pid="7" name="ItemRetentionFormula">
    <vt:lpwstr/>
  </property>
  <property fmtid="{D5CDD505-2E9C-101B-9397-08002B2CF9AE}" pid="8" name="eDocs_DocumentTopics">
    <vt:lpwstr/>
  </property>
  <property fmtid="{D5CDD505-2E9C-101B-9397-08002B2CF9AE}" pid="9" name="_dlc_LastRun">
    <vt:lpwstr>08/18/2018 23:04:50</vt:lpwstr>
  </property>
  <property fmtid="{D5CDD505-2E9C-101B-9397-08002B2CF9AE}" pid="10" name="_dlc_ItemStageId">
    <vt:lpwstr>1</vt:lpwstr>
  </property>
  <property fmtid="{D5CDD505-2E9C-101B-9397-08002B2CF9AE}" pid="11" name="_docset_NoMedatataSyncRequired">
    <vt:lpwstr>False</vt:lpwstr>
  </property>
  <property fmtid="{D5CDD505-2E9C-101B-9397-08002B2CF9AE}" pid="12" name="eDocs_SecurityClassification">
    <vt:lpwstr>1;#Unclassified|38981149-6ab4-492e-b035-5180b1eb9314</vt:lpwstr>
  </property>
</Properties>
</file>